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240" windowHeight="7335" tabRatio="821" activeTab="0"/>
  </bookViews>
  <sheets>
    <sheet name="Report" sheetId="1" r:id="rId1"/>
    <sheet name="IFB-1" sheetId="2" r:id="rId2"/>
    <sheet name="BS-2" sheetId="3" r:id="rId3"/>
    <sheet name="BOC,BEC -3" sheetId="4" r:id="rId4"/>
    <sheet name="BE-4" sheetId="5" r:id="rId5"/>
    <sheet name="BER-5" sheetId="6" r:id="rId6"/>
    <sheet name="CA-6" sheetId="7" r:id="rId7"/>
    <sheet name="D,C-7" sheetId="8" r:id="rId8"/>
    <sheet name="Pyt-8" sheetId="9" r:id="rId9"/>
    <sheet name="Cmpt-9" sheetId="10" r:id="rId10"/>
    <sheet name="CAmt-10" sheetId="11" r:id="rId11"/>
    <sheet name="CD-11" sheetId="12" r:id="rId12"/>
    <sheet name="F &amp; C -12" sheetId="13" r:id="rId13"/>
    <sheet name="PMC-13 " sheetId="14" r:id="rId14"/>
  </sheets>
  <definedNames>
    <definedName name="_xlnm.Print_Titles" localSheetId="1">'IFB-1'!$2:$3</definedName>
    <definedName name="_xlnm.Print_Titles" localSheetId="0">'Report'!$6:$7</definedName>
  </definedNames>
  <calcPr fullCalcOnLoad="1"/>
</workbook>
</file>

<file path=xl/comments3.xml><?xml version="1.0" encoding="utf-8"?>
<comments xmlns="http://schemas.openxmlformats.org/spreadsheetml/2006/main">
  <authors>
    <author>Mredha</author>
  </authors>
  <commentList>
    <comment ref="I9" authorId="0">
      <text>
        <r>
          <rPr>
            <b/>
            <sz val="8"/>
            <rFont val="Tahoma"/>
            <family val="2"/>
          </rPr>
          <t>Mredha: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Mredha: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<sst xmlns="http://schemas.openxmlformats.org/spreadsheetml/2006/main" count="666" uniqueCount="279">
  <si>
    <t>Yes</t>
  </si>
  <si>
    <t>No</t>
  </si>
  <si>
    <t>Remarks</t>
  </si>
  <si>
    <t>Bid Opening Committee formation</t>
  </si>
  <si>
    <t>Bid Evaluation Committee formation</t>
  </si>
  <si>
    <t>Bid evaluation time</t>
  </si>
  <si>
    <t>Submission of evaluation report to appropriate authority</t>
  </si>
  <si>
    <t>Bid processing lead time</t>
  </si>
  <si>
    <t>Publication of award information</t>
  </si>
  <si>
    <t>Delivery time</t>
  </si>
  <si>
    <t>Liquidated damage</t>
  </si>
  <si>
    <t>Completion rate</t>
  </si>
  <si>
    <t>Complaints</t>
  </si>
  <si>
    <t>SN</t>
  </si>
  <si>
    <t>Indicator Category</t>
  </si>
  <si>
    <t>Process Indicator</t>
  </si>
  <si>
    <t>Performance Data</t>
  </si>
  <si>
    <t>Compliance of financial delegation</t>
  </si>
  <si>
    <t>Higher tier approval</t>
  </si>
  <si>
    <t>Contract Award</t>
  </si>
  <si>
    <t>Efficiency in Contract Award</t>
  </si>
  <si>
    <t>Delivery/Completion</t>
  </si>
  <si>
    <t>Payment</t>
  </si>
  <si>
    <t>Payment release compliance</t>
  </si>
  <si>
    <t>Late payment</t>
  </si>
  <si>
    <r>
      <t>34.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Percentage of cases (considering each installment as a case) with delayed payment</t>
    </r>
  </si>
  <si>
    <t>Resolution of complaints with award modification</t>
  </si>
  <si>
    <r>
      <t>37.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Percentage of complaints resulting in modification of award</t>
    </r>
  </si>
  <si>
    <t>Resolution of complaints</t>
  </si>
  <si>
    <r>
      <t>38.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Percentage of cases complaints have been resolved</t>
    </r>
  </si>
  <si>
    <t>Independent Review Panel</t>
  </si>
  <si>
    <r>
      <t>39.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Percentage of cases review panel’s decision upheld</t>
    </r>
  </si>
  <si>
    <t>Contract amendments</t>
  </si>
  <si>
    <t>Contract Amendment/variation</t>
  </si>
  <si>
    <r>
      <t>40.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Percentage of contract amendments/variations</t>
    </r>
  </si>
  <si>
    <t>Contract dispute resolution</t>
  </si>
  <si>
    <t>Unresolved Disputes</t>
  </si>
  <si>
    <r>
      <t>41.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Percentage of Contracts with unresolved disputes</t>
    </r>
  </si>
  <si>
    <t>Procurement training</t>
  </si>
  <si>
    <t>Advertisement of Bid opportunities in newspaper</t>
  </si>
  <si>
    <t>Advertisement of Bid opportunities in CPTU’s website</t>
  </si>
  <si>
    <t>Bid following Development Partner Rules</t>
  </si>
  <si>
    <t>Multiple locations  submission Bids</t>
  </si>
  <si>
    <t>Bid time compliance</t>
  </si>
  <si>
    <t>Sale of Bid documents</t>
  </si>
  <si>
    <t>Bid Evaluation Approval time</t>
  </si>
  <si>
    <t>W - 671</t>
  </si>
  <si>
    <t>W - 434</t>
  </si>
  <si>
    <t>Sl No.</t>
  </si>
  <si>
    <t xml:space="preserve">IFB Publication </t>
  </si>
  <si>
    <t>NO</t>
  </si>
  <si>
    <t>Contract Package Number</t>
  </si>
  <si>
    <t>W - 825</t>
  </si>
  <si>
    <t>W - 345</t>
  </si>
  <si>
    <t>W - 730</t>
  </si>
  <si>
    <t>W - 147</t>
  </si>
  <si>
    <t>W - 333</t>
  </si>
  <si>
    <t>W - 435</t>
  </si>
  <si>
    <t>W - 443</t>
  </si>
  <si>
    <t>W - 228</t>
  </si>
  <si>
    <t>W - 231</t>
  </si>
  <si>
    <t>W - 616</t>
  </si>
  <si>
    <t>W - 217</t>
  </si>
  <si>
    <t>W - 358</t>
  </si>
  <si>
    <t>W - 403</t>
  </si>
  <si>
    <t>Approved Contract Cost (Mill- Tk)</t>
  </si>
  <si>
    <t>Type of Review</t>
  </si>
  <si>
    <t>Post</t>
  </si>
  <si>
    <t>Prior</t>
  </si>
  <si>
    <t>W-299</t>
  </si>
  <si>
    <t>W-291</t>
  </si>
  <si>
    <t>Bidder Participation</t>
  </si>
  <si>
    <t>Bidder Participation Index</t>
  </si>
  <si>
    <t xml:space="preserve">2. Bid Submission </t>
  </si>
  <si>
    <t>1. Invitation For Bid</t>
  </si>
  <si>
    <t>4. Bid Evaluation</t>
  </si>
  <si>
    <t>5. Bid Evaluation Report (BER) approval</t>
  </si>
  <si>
    <t>6. Contract Award</t>
  </si>
  <si>
    <t>7. Delivery/Completion</t>
  </si>
  <si>
    <t>8. Payment</t>
  </si>
  <si>
    <t>10. Contract amendments</t>
  </si>
  <si>
    <t>11. Contract dispute resolution</t>
  </si>
  <si>
    <t>9. Complaints</t>
  </si>
  <si>
    <t>Total</t>
  </si>
  <si>
    <t>days taken betn submission of BER and approval of contract</t>
  </si>
  <si>
    <t>Definition</t>
  </si>
  <si>
    <t>Bid preparation time in open Bidding method</t>
  </si>
  <si>
    <t>3. Bid Opening Committee (BOC) and Bid Evaluation Committee (BEC)</t>
  </si>
  <si>
    <t>At least one Member from BEC</t>
  </si>
  <si>
    <t xml:space="preserve">Total </t>
  </si>
  <si>
    <t>Estimated cost
 (Mill-Tk)</t>
  </si>
  <si>
    <t>Estimated cost     
(Mill-Tk)</t>
  </si>
  <si>
    <t xml:space="preserve">Name of Newspapers </t>
  </si>
  <si>
    <t xml:space="preserve">Bid evaluation time (days) </t>
  </si>
  <si>
    <t>Bid Evaluation Report (BER) approval</t>
  </si>
  <si>
    <t>Estimated cost      (Mill-Tk)</t>
  </si>
  <si>
    <t>Approved Contract Cost 
(Mill- Tk)</t>
  </si>
  <si>
    <t>Estimated cost      
(Mill-Tk)</t>
  </si>
  <si>
    <t>N/A</t>
  </si>
  <si>
    <t>Submission of evaluation report directly to contract approving authority</t>
  </si>
  <si>
    <t>Case of contract award decision made within timeline by contract approving authority</t>
  </si>
  <si>
    <t>Case of BER reviewed by person/committee other than contract approving authority</t>
  </si>
  <si>
    <t>Time taken from final approval to issuance of NOA to Bidder</t>
  </si>
  <si>
    <t>No. of days taken from IFB publication to  NOA</t>
  </si>
  <si>
    <t>Case of contract awards published in CPTU's website</t>
  </si>
  <si>
    <t>Contract awarded within initial bid validity period</t>
  </si>
  <si>
    <t>Contract completed within the original schedule</t>
  </si>
  <si>
    <t>Contract having Liquidated damage imposed for delayed completion</t>
  </si>
  <si>
    <t>Contracts fully completed and accepted</t>
  </si>
  <si>
    <t>Work commencement date</t>
  </si>
  <si>
    <t>Schedule completion date</t>
  </si>
  <si>
    <t>No. of days taken to release payment</t>
  </si>
  <si>
    <t>Cases with delayed payment</t>
  </si>
  <si>
    <t>Cases of Interest paid for delayed payment</t>
  </si>
  <si>
    <t>Complaints resulting in  modification of award</t>
  </si>
  <si>
    <t>Cases complaints resolved</t>
  </si>
  <si>
    <t>Cases review panel's decision upheld</t>
  </si>
  <si>
    <t>Cases of Contract Amendment/variation</t>
  </si>
  <si>
    <t>Contracts with unresolved Disputes</t>
  </si>
  <si>
    <t>Number of trained procurement staff in each procuring entity</t>
  </si>
  <si>
    <t xml:space="preserve"> Procuring entity which has at least ONE trained/certified procurement staff </t>
  </si>
  <si>
    <t>Total number of procurement persons in the organization with procurement training</t>
  </si>
  <si>
    <t>Bid Opening Date</t>
  </si>
  <si>
    <t xml:space="preserve"> IFB publication Date </t>
  </si>
  <si>
    <t>Average (days)</t>
  </si>
  <si>
    <t>Bid Securities from same bank and  consecutive numbers.</t>
  </si>
  <si>
    <t>Occurrence of Coercive practice</t>
  </si>
  <si>
    <t>Type of F&amp;C</t>
  </si>
  <si>
    <t>Bid Opening date</t>
  </si>
  <si>
    <t>*</t>
  </si>
  <si>
    <t>IFB publication date</t>
  </si>
  <si>
    <t>Days   
taken for Bidding/Re-bidding</t>
  </si>
  <si>
    <t>*Multiple/Single</t>
  </si>
  <si>
    <t>F&amp;C</t>
  </si>
  <si>
    <r>
      <t>44.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Percentage of procuring entity which has at least ONE trained/certified procurement staff</t>
    </r>
  </si>
  <si>
    <t>Total     members 
(Nos)</t>
  </si>
  <si>
    <t>Total in Percentage</t>
  </si>
  <si>
    <t>Fraud &amp; Corruption Indicators</t>
  </si>
  <si>
    <t>12. Fraud &amp; Corruption (F&amp;C)</t>
  </si>
  <si>
    <t>Approved Contract Cost      
(Mill- Tk)</t>
  </si>
  <si>
    <t>No. of days taken from Bid opening to NOA/LOA</t>
  </si>
  <si>
    <t>Work Completion days</t>
  </si>
  <si>
    <t>1st R/A</t>
  </si>
  <si>
    <t>3rd R/A</t>
  </si>
  <si>
    <t>2nd R/A</t>
  </si>
  <si>
    <t>Final</t>
  </si>
  <si>
    <t>Avg (days)</t>
  </si>
  <si>
    <t>Date of contract approval (Contract signing date)</t>
  </si>
  <si>
    <t>BER approval compliance</t>
  </si>
  <si>
    <t>Additional review of BER</t>
  </si>
  <si>
    <t>Interest paid for delayed payment</t>
  </si>
  <si>
    <t>35.  Percentage of Contracts where interest for delayed payments was made</t>
  </si>
  <si>
    <t>33.  Average number of days taken to release payment</t>
  </si>
  <si>
    <t>43.  Average number of trained procurement staff in each procuring entity</t>
  </si>
  <si>
    <t>45.  Total number of procurement persons in the organization with procurement training.</t>
  </si>
  <si>
    <t>11.  Percentage of cases BOC included at least ONE member from BEC</t>
  </si>
  <si>
    <r>
      <t>12.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Percentage of cases BEC formed by Contract Approving Authority</t>
    </r>
  </si>
  <si>
    <t>External member in BEC</t>
  </si>
  <si>
    <t>13.  Percentage of cases BEC included TWO external members outside the procuring entity</t>
  </si>
  <si>
    <t>Cases BEC formed by contract approving authority</t>
  </si>
  <si>
    <r>
      <t>21.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Percentage of cases BEC submitted report directly to the contract approving authority</t>
    </r>
  </si>
  <si>
    <t>yes</t>
  </si>
  <si>
    <t>Description of work</t>
  </si>
  <si>
    <t>Type</t>
  </si>
  <si>
    <t xml:space="preserve">Description </t>
  </si>
  <si>
    <t xml:space="preserve">Rotation of winning bidders by job, type of work or geographical area </t>
  </si>
  <si>
    <t>Name of Implementing agencies /entities</t>
  </si>
  <si>
    <t>XX</t>
  </si>
  <si>
    <t xml:space="preserve">F&amp;C detected </t>
  </si>
  <si>
    <t>13. Procurement Management Capacity</t>
  </si>
  <si>
    <t xml:space="preserve">% of multiple 
</t>
  </si>
  <si>
    <t>Note</t>
  </si>
  <si>
    <t>automated calculation for newspaper and date</t>
  </si>
  <si>
    <t>Require to publish in CPTU's website</t>
  </si>
  <si>
    <t>Bid time compliance should be calculated automatically</t>
  </si>
  <si>
    <t xml:space="preserve">ICB and NCB average should be separated </t>
  </si>
  <si>
    <t>Automatic culation of compliance</t>
  </si>
  <si>
    <t>Automated calculation for compliance of bid evaluation time</t>
  </si>
  <si>
    <t>Compliance with PPR for average time</t>
  </si>
  <si>
    <t>Comparison of actual and estimated cost</t>
  </si>
  <si>
    <t>NAV</t>
  </si>
  <si>
    <t>NAP</t>
  </si>
  <si>
    <t>More then 4 paayments who to calculate</t>
  </si>
  <si>
    <t>Porvision of interest of delayed payment</t>
  </si>
  <si>
    <t xml:space="preserve">Where complaint is resolved </t>
  </si>
  <si>
    <t>no</t>
  </si>
  <si>
    <t>y</t>
  </si>
  <si>
    <t>Contracts with dispute</t>
  </si>
  <si>
    <t>What steps have been taken by IA if F&amp;C detected</t>
  </si>
  <si>
    <t>detail of the trained staffs</t>
  </si>
  <si>
    <t>who many staffs are working in procurement area</t>
  </si>
  <si>
    <t>Total bid submitted</t>
  </si>
  <si>
    <t>Ratio of responsive bid</t>
  </si>
  <si>
    <t>Bid evaluation completion date</t>
  </si>
  <si>
    <t>Fraud &amp; Corruption</t>
  </si>
  <si>
    <t>42. Percentage of cases F&amp;C detected</t>
  </si>
  <si>
    <t>Cases forwarded to review panel</t>
  </si>
  <si>
    <t>1.      Percentage of invitation for bid (IFB) published in newspaper</t>
  </si>
  <si>
    <t>2.      Percentage of invitation for bid (above threshold) advertised in CPTU’s website</t>
  </si>
  <si>
    <t>Invitation for bid</t>
  </si>
  <si>
    <t>Advertisement of bid opportunities in newspaper</t>
  </si>
  <si>
    <t>Advertisement of bid opportunities in CPTU’s website</t>
  </si>
  <si>
    <t>bid Submission</t>
  </si>
  <si>
    <t>Multiple locations  submission bids</t>
  </si>
  <si>
    <t>5.      Percentage of bids allowed to submit in multiple locations</t>
  </si>
  <si>
    <t>6.      Average number of days between publishing of advertisement and bid submission deadline</t>
  </si>
  <si>
    <t>7.      Percentage of bids having sufficient bid submission time</t>
  </si>
  <si>
    <t>Sale of bid documents</t>
  </si>
  <si>
    <t>8.      Average number of bidders purchased bid documents</t>
  </si>
  <si>
    <t>9.      Average number of bidders submitted bids</t>
  </si>
  <si>
    <t>10.  Ratio of number of bid submission and number of bid document sold</t>
  </si>
  <si>
    <t>bid Opening Committee (BOC) and bid Evaluation Committee (BEC)</t>
  </si>
  <si>
    <t>bid Evaluation</t>
  </si>
  <si>
    <t>14.  Average number of days between bid opening and completion of evaluation</t>
  </si>
  <si>
    <t>Compliance of bid evaluation time</t>
  </si>
  <si>
    <t>15.  Percentage of cases bid evaluation has been completed within timeline</t>
  </si>
  <si>
    <t>16.  Average number of responsive bids</t>
  </si>
  <si>
    <t>Re-bidding</t>
  </si>
  <si>
    <t>17.  Percentage of cases BEC recommended for re-bidding</t>
  </si>
  <si>
    <t>18.  Percentage of cases where bid process cancelled</t>
  </si>
  <si>
    <t>bid Evaluation Approval time</t>
  </si>
  <si>
    <t>20.  Average number of bids approved by the proper financial delegated authority</t>
  </si>
  <si>
    <t>Time for issuance of NOA to bidder</t>
  </si>
  <si>
    <t>Total bid processing time</t>
  </si>
  <si>
    <t>29.  Percentage of contracts awarded within initial bid validity period</t>
  </si>
  <si>
    <t>bid procedure complaints</t>
  </si>
  <si>
    <t>36.  Percentage of bid procedures with complaints</t>
  </si>
  <si>
    <t>Bid preparation time in open bidding method</t>
  </si>
  <si>
    <t>4.      Percentage of contracts following development partner rules</t>
  </si>
  <si>
    <t>3.      Percentage of contracts following GoB procurement rules</t>
  </si>
  <si>
    <t>19.  Average number of days taken between submission of bid evaluation and approval of contract (contract signing date)</t>
  </si>
  <si>
    <r>
      <t>22.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Percentage of cases contract award decision made within timeline by contract approving authority</t>
    </r>
  </si>
  <si>
    <t>23.  Percentage of cases BER reviewed by person/committee other than the contract approving authority</t>
  </si>
  <si>
    <t>24.  Percentage of bids approved by higher tier than the contract approving authority</t>
  </si>
  <si>
    <t>25.  Average number of days between final approval and notification of award (NOA)</t>
  </si>
  <si>
    <t>26.  Average number of days between bid opening and notification of award (NOA)</t>
  </si>
  <si>
    <r>
      <t>28.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Percentage of contract awards published in CPTU’s website</t>
    </r>
  </si>
  <si>
    <r>
      <t>30.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Percentage of contracts completed/ delivered within the original schedule as mentioned in the contract</t>
    </r>
  </si>
  <si>
    <r>
      <t>31.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Percentage of contracts having liquidated damage imposed for delayed delivery/completion</t>
    </r>
  </si>
  <si>
    <r>
      <t>32.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Percentage of contracts fully completed and accepted</t>
    </r>
  </si>
  <si>
    <t>27.  Average number of days between invitation for bid (IFB) and notification of award</t>
  </si>
  <si>
    <t>Contracts following development partner rules</t>
  </si>
  <si>
    <t>Contracts following GoB procurement rules</t>
  </si>
  <si>
    <t>Bidder participation</t>
  </si>
  <si>
    <t>Bidder participation index</t>
  </si>
  <si>
    <t>Bid opening committee formation</t>
  </si>
  <si>
    <t>Bid evaluation committee formation</t>
  </si>
  <si>
    <t>Bid acceptance</t>
  </si>
  <si>
    <t>Bid cancellation</t>
  </si>
  <si>
    <t>BEC recommended for Re-Bidding</t>
  </si>
  <si>
    <r>
      <t>*</t>
    </r>
    <r>
      <rPr>
        <sz val="12"/>
        <rFont val="Times New Roman"/>
        <family val="1"/>
      </rPr>
      <t>Compliance of Bid evaluation time</t>
    </r>
  </si>
  <si>
    <r>
      <t xml:space="preserve">Bid Acceptance  
</t>
    </r>
    <r>
      <rPr>
        <sz val="10"/>
        <rFont val="Times New Roman"/>
        <family val="1"/>
      </rPr>
      <t>(Responsive bids)</t>
    </r>
  </si>
  <si>
    <t>Bid Cancelled</t>
  </si>
  <si>
    <t>Bid prices (or unit rates of bill of quantities) are identical or similar to other bids</t>
  </si>
  <si>
    <t>Large number of bidding documents sold but only one or a few bidders responded due to F&amp;C practice</t>
  </si>
  <si>
    <t>Procurement Performance Monitoring Indicator</t>
  </si>
  <si>
    <t>&lt;Name of the Implementing Agency&gt;</t>
  </si>
  <si>
    <t>Reporting Period (Quarterly) ………………..</t>
  </si>
  <si>
    <r>
      <t>Result</t>
    </r>
    <r>
      <rPr>
        <b/>
        <vertAlign val="superscript"/>
        <sz val="12"/>
        <color indexed="10"/>
        <rFont val="Times New Roman"/>
        <family val="1"/>
      </rPr>
      <t>*</t>
    </r>
  </si>
  <si>
    <t>Procurement Management Capacity**</t>
  </si>
  <si>
    <t>* *Procurement training means detailed training either on goods and services or works and services or a combination of these with an approximate duration of 80 hrs (~10 working days).</t>
  </si>
  <si>
    <t>*The results shown in the table are coming from sample data entered in the 13 data entry worksheets (i.e. IFB-1 to PMC-13). The implementing agency will put relevant procurement data in these 13 worksheets and the system will automatically calculate and show the results of 45 indicators.</t>
  </si>
  <si>
    <t>G-401</t>
  </si>
  <si>
    <t>The Daily Galaxy, Shesh Alo</t>
  </si>
  <si>
    <t>Bids following PPA 2006 / PPR 2008</t>
  </si>
  <si>
    <t>GFP-04/01</t>
  </si>
  <si>
    <t>G-101</t>
  </si>
  <si>
    <t>S-01</t>
  </si>
  <si>
    <t>CMMU-19.01</t>
  </si>
  <si>
    <t>100% complied</t>
  </si>
  <si>
    <t>needs improvement</t>
  </si>
  <si>
    <t>single</t>
  </si>
  <si>
    <t>mixture of ICB and NCB</t>
  </si>
  <si>
    <t>* BOC/BEC is synonymous to PPR terminology TOC/TEC respectively</t>
  </si>
  <si>
    <t>nol</t>
  </si>
  <si>
    <t>Date of submission of BER/Purchase Proposal</t>
  </si>
  <si>
    <t>Contract Approval Date</t>
  </si>
  <si>
    <t xml:space="preserve">Letter of Acceptance (LOA/NOA) </t>
  </si>
  <si>
    <t>Bidding Process with complaints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</si>
</sst>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k.&quot;#,##0_);\(&quot;tk.&quot;#,##0\)"/>
    <numFmt numFmtId="165" formatCode="&quot;tk.&quot;#,##0_);[Red]\(&quot;tk.&quot;#,##0\)"/>
    <numFmt numFmtId="166" formatCode="&quot;tk.&quot;#,##0.00_);\(&quot;tk.&quot;#,##0.00\)"/>
    <numFmt numFmtId="167" formatCode="&quot;tk.&quot;#,##0.00_);[Red]\(&quot;tk.&quot;#,##0.00\)"/>
    <numFmt numFmtId="168" formatCode="_(&quot;tk.&quot;* #,##0_);_(&quot;tk.&quot;* \(#,##0\);_(&quot;tk.&quot;* &quot;-&quot;_);_(@_)"/>
    <numFmt numFmtId="169" formatCode="_(&quot;tk.&quot;* #,##0.00_);_(&quot;tk.&quot;* \(#,##0.00\);_(&quot;tk.&quot;* &quot;-&quot;??_);_(@_)"/>
    <numFmt numFmtId="170" formatCode="0&quot;%&quot;"/>
    <numFmt numFmtId="171" formatCode="0#.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0.000"/>
    <numFmt numFmtId="178" formatCode="0.0000"/>
    <numFmt numFmtId="179" formatCode="0.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mmm\-yyyy"/>
    <numFmt numFmtId="186" formatCode="m/d/yy;@"/>
    <numFmt numFmtId="187" formatCode="[$-409]d\-mmm\-yy;@"/>
    <numFmt numFmtId="188" formatCode="[$-409]dd\-mmm\-yy;@"/>
    <numFmt numFmtId="189" formatCode="[$-409]h:mm:ss\ AM/PM"/>
    <numFmt numFmtId="190" formatCode="mm/dd/yy;@"/>
    <numFmt numFmtId="191" formatCode="m/d/yyyy;@"/>
    <numFmt numFmtId="192" formatCode="[$-409]mmmm\ d\,\ yyyy;@"/>
    <numFmt numFmtId="193" formatCode="0.0000000000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10"/>
      <color indexed="12"/>
      <name val="Arial Narrow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Times New Roman"/>
      <family val="1"/>
    </font>
    <font>
      <b/>
      <sz val="10"/>
      <color indexed="14"/>
      <name val="Times New Roman"/>
      <family val="1"/>
    </font>
    <font>
      <sz val="12"/>
      <color indexed="14"/>
      <name val="Times New Roman"/>
      <family val="1"/>
    </font>
    <font>
      <sz val="10"/>
      <color indexed="14"/>
      <name val="Arial"/>
      <family val="2"/>
    </font>
    <font>
      <sz val="10"/>
      <color indexed="14"/>
      <name val="Times New Roman"/>
      <family val="1"/>
    </font>
    <font>
      <sz val="10"/>
      <color indexed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 Narrow"/>
      <family val="2"/>
    </font>
    <font>
      <b/>
      <sz val="10"/>
      <color indexed="14"/>
      <name val="Arial"/>
      <family val="2"/>
    </font>
    <font>
      <b/>
      <sz val="18"/>
      <name val="Times New Roman"/>
      <family val="1"/>
    </font>
    <font>
      <b/>
      <sz val="13"/>
      <color indexed="14"/>
      <name val="Times New Roman"/>
      <family val="1"/>
    </font>
    <font>
      <b/>
      <sz val="10"/>
      <color indexed="12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sz val="10"/>
      <color indexed="14"/>
      <name val="Arial Narrow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12"/>
      <color indexed="14"/>
      <name val="Arial"/>
      <family val="2"/>
    </font>
    <font>
      <sz val="14"/>
      <name val="Times New Roman"/>
      <family val="1"/>
    </font>
    <font>
      <i/>
      <sz val="16"/>
      <name val="Times New Roman"/>
      <family val="1"/>
    </font>
    <font>
      <b/>
      <vertAlign val="superscript"/>
      <sz val="12"/>
      <color indexed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12" xfId="0" applyFont="1" applyFill="1" applyBorder="1" applyAlignment="1">
      <alignment horizontal="left" vertical="top"/>
    </xf>
    <xf numFmtId="2" fontId="0" fillId="0" borderId="12" xfId="0" applyNumberFormat="1" applyFont="1" applyFill="1" applyBorder="1" applyAlignment="1">
      <alignment horizontal="center" vertical="top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left" vertical="top"/>
    </xf>
    <xf numFmtId="0" fontId="15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14" fontId="0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10" fontId="0" fillId="0" borderId="0" xfId="0" applyNumberFormat="1" applyFont="1" applyBorder="1" applyAlignment="1">
      <alignment/>
    </xf>
    <xf numFmtId="0" fontId="19" fillId="0" borderId="10" xfId="0" applyFont="1" applyFill="1" applyBorder="1" applyAlignment="1">
      <alignment horizontal="center" vertical="top" wrapText="1"/>
    </xf>
    <xf numFmtId="2" fontId="0" fillId="0" borderId="12" xfId="0" applyNumberFormat="1" applyFont="1" applyFill="1" applyBorder="1" applyAlignment="1">
      <alignment horizontal="left" vertical="top"/>
    </xf>
    <xf numFmtId="2" fontId="0" fillId="0" borderId="12" xfId="0" applyNumberFormat="1" applyFont="1" applyFill="1" applyBorder="1" applyAlignment="1">
      <alignment horizontal="left" vertical="center"/>
    </xf>
    <xf numFmtId="2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4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 indent="2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7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7" fillId="0" borderId="10" xfId="0" applyFont="1" applyBorder="1" applyAlignment="1">
      <alignment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2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10" fontId="22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0" fontId="22" fillId="0" borderId="13" xfId="0" applyNumberFormat="1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/>
    </xf>
    <xf numFmtId="0" fontId="22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21" fillId="0" borderId="10" xfId="0" applyNumberFormat="1" applyFont="1" applyFill="1" applyBorder="1" applyAlignment="1">
      <alignment horizontal="center" vertical="top"/>
    </xf>
    <xf numFmtId="187" fontId="0" fillId="0" borderId="10" xfId="0" applyNumberFormat="1" applyFont="1" applyFill="1" applyBorder="1" applyAlignment="1">
      <alignment horizontal="center" vertical="center"/>
    </xf>
    <xf numFmtId="187" fontId="0" fillId="0" borderId="12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22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center"/>
    </xf>
    <xf numFmtId="10" fontId="1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15" fillId="0" borderId="15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10" fontId="16" fillId="0" borderId="10" xfId="0" applyNumberFormat="1" applyFont="1" applyBorder="1" applyAlignment="1">
      <alignment horizontal="center"/>
    </xf>
    <xf numFmtId="187" fontId="21" fillId="0" borderId="10" xfId="0" applyNumberFormat="1" applyFont="1" applyBorder="1" applyAlignment="1">
      <alignment horizontal="center" vertical="top"/>
    </xf>
    <xf numFmtId="187" fontId="0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center" vertical="top"/>
    </xf>
    <xf numFmtId="1" fontId="21" fillId="0" borderId="10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 wrapText="1"/>
    </xf>
    <xf numFmtId="14" fontId="21" fillId="0" borderId="10" xfId="0" applyNumberFormat="1" applyFont="1" applyBorder="1" applyAlignment="1">
      <alignment horizontal="center" vertical="top"/>
    </xf>
    <xf numFmtId="0" fontId="0" fillId="0" borderId="13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87" fontId="25" fillId="0" borderId="10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0" fontId="0" fillId="0" borderId="13" xfId="0" applyBorder="1" applyAlignment="1">
      <alignment vertical="center" wrapText="1"/>
    </xf>
    <xf numFmtId="0" fontId="17" fillId="0" borderId="12" xfId="0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 vertical="top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wrapText="1"/>
    </xf>
    <xf numFmtId="0" fontId="27" fillId="0" borderId="10" xfId="0" applyFont="1" applyFill="1" applyBorder="1" applyAlignment="1">
      <alignment wrapText="1"/>
    </xf>
    <xf numFmtId="190" fontId="22" fillId="0" borderId="10" xfId="0" applyNumberFormat="1" applyFont="1" applyBorder="1" applyAlignment="1">
      <alignment horizontal="center"/>
    </xf>
    <xf numFmtId="190" fontId="0" fillId="0" borderId="10" xfId="0" applyNumberFormat="1" applyFont="1" applyBorder="1" applyAlignment="1">
      <alignment horizontal="left" vertical="center"/>
    </xf>
    <xf numFmtId="190" fontId="0" fillId="0" borderId="10" xfId="0" applyNumberFormat="1" applyFont="1" applyBorder="1" applyAlignment="1">
      <alignment horizontal="left"/>
    </xf>
    <xf numFmtId="190" fontId="0" fillId="0" borderId="10" xfId="0" applyNumberFormat="1" applyFont="1" applyFill="1" applyBorder="1" applyAlignment="1">
      <alignment horizontal="left"/>
    </xf>
    <xf numFmtId="190" fontId="8" fillId="0" borderId="10" xfId="0" applyNumberFormat="1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center" vertical="center"/>
    </xf>
    <xf numFmtId="14" fontId="28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vertical="top" wrapText="1"/>
    </xf>
    <xf numFmtId="0" fontId="31" fillId="0" borderId="0" xfId="0" applyFont="1" applyFill="1" applyAlignment="1">
      <alignment horizontal="right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/>
    </xf>
    <xf numFmtId="0" fontId="0" fillId="0" borderId="14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Border="1" applyAlignment="1">
      <alignment vertical="top" wrapText="1"/>
    </xf>
    <xf numFmtId="0" fontId="21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horizontal="center" vertical="top" wrapText="1"/>
    </xf>
    <xf numFmtId="188" fontId="0" fillId="0" borderId="10" xfId="0" applyNumberFormat="1" applyFont="1" applyFill="1" applyBorder="1" applyAlignment="1">
      <alignment horizontal="center" vertical="center" wrapText="1"/>
    </xf>
    <xf numFmtId="187" fontId="0" fillId="0" borderId="10" xfId="0" applyNumberFormat="1" applyFont="1" applyFill="1" applyBorder="1" applyAlignment="1">
      <alignment horizontal="center" vertical="center" wrapText="1"/>
    </xf>
    <xf numFmtId="187" fontId="16" fillId="0" borderId="10" xfId="0" applyNumberFormat="1" applyFont="1" applyBorder="1" applyAlignment="1">
      <alignment horizontal="left" vertical="center"/>
    </xf>
    <xf numFmtId="187" fontId="0" fillId="0" borderId="10" xfId="0" applyNumberFormat="1" applyFont="1" applyBorder="1" applyAlignment="1">
      <alignment horizontal="left" vertical="center"/>
    </xf>
    <xf numFmtId="187" fontId="0" fillId="0" borderId="10" xfId="0" applyNumberFormat="1" applyFont="1" applyBorder="1" applyAlignment="1">
      <alignment horizontal="left" vertical="center" wrapText="1"/>
    </xf>
    <xf numFmtId="187" fontId="0" fillId="0" borderId="10" xfId="0" applyNumberFormat="1" applyFont="1" applyBorder="1" applyAlignment="1">
      <alignment horizontal="left"/>
    </xf>
    <xf numFmtId="187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187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vertical="top" wrapText="1"/>
    </xf>
    <xf numFmtId="2" fontId="0" fillId="0" borderId="12" xfId="0" applyNumberFormat="1" applyFont="1" applyFill="1" applyBorder="1" applyAlignment="1">
      <alignment horizontal="center" vertical="top" wrapText="1"/>
    </xf>
    <xf numFmtId="187" fontId="0" fillId="0" borderId="10" xfId="0" applyNumberFormat="1" applyFont="1" applyFill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187" fontId="2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187" fontId="0" fillId="0" borderId="10" xfId="0" applyNumberFormat="1" applyFont="1" applyBorder="1" applyAlignment="1">
      <alignment horizontal="left" vertical="top" wrapText="1"/>
    </xf>
    <xf numFmtId="187" fontId="0" fillId="0" borderId="10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top" wrapText="1"/>
    </xf>
    <xf numFmtId="188" fontId="21" fillId="0" borderId="10" xfId="0" applyNumberFormat="1" applyFont="1" applyBorder="1" applyAlignment="1">
      <alignment horizontal="center" vertical="top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center"/>
    </xf>
    <xf numFmtId="187" fontId="0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left" vertical="top" wrapText="1" indent="2"/>
    </xf>
    <xf numFmtId="10" fontId="22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1" xfId="0" applyFont="1" applyBorder="1" applyAlignment="1">
      <alignment vertical="top" wrapText="1"/>
    </xf>
    <xf numFmtId="0" fontId="3" fillId="0" borderId="21" xfId="0" applyFont="1" applyBorder="1" applyAlignment="1">
      <alignment horizontal="left" vertical="top" wrapText="1" indent="2"/>
    </xf>
    <xf numFmtId="0" fontId="0" fillId="0" borderId="21" xfId="0" applyBorder="1" applyAlignment="1">
      <alignment/>
    </xf>
    <xf numFmtId="1" fontId="22" fillId="0" borderId="20" xfId="0" applyNumberFormat="1" applyFont="1" applyBorder="1" applyAlignment="1">
      <alignment horizontal="center" vertical="center"/>
    </xf>
    <xf numFmtId="10" fontId="22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top" wrapText="1"/>
    </xf>
    <xf numFmtId="0" fontId="0" fillId="0" borderId="21" xfId="0" applyBorder="1" applyAlignment="1">
      <alignment vertical="top" wrapText="1"/>
    </xf>
    <xf numFmtId="1" fontId="7" fillId="0" borderId="10" xfId="0" applyNumberFormat="1" applyFont="1" applyBorder="1" applyAlignment="1">
      <alignment horizontal="center" vertical="top"/>
    </xf>
    <xf numFmtId="0" fontId="22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6" fillId="0" borderId="22" xfId="0" applyFont="1" applyBorder="1" applyAlignment="1">
      <alignment horizontal="center" vertical="top" wrapText="1"/>
    </xf>
    <xf numFmtId="14" fontId="0" fillId="33" borderId="10" xfId="0" applyNumberFormat="1" applyFont="1" applyFill="1" applyBorder="1" applyAlignment="1">
      <alignment horizontal="center" vertical="top"/>
    </xf>
    <xf numFmtId="0" fontId="16" fillId="0" borderId="0" xfId="0" applyFont="1" applyAlignment="1">
      <alignment/>
    </xf>
    <xf numFmtId="0" fontId="15" fillId="33" borderId="10" xfId="0" applyFont="1" applyFill="1" applyBorder="1" applyAlignment="1">
      <alignment vertical="top" wrapText="1"/>
    </xf>
    <xf numFmtId="0" fontId="16" fillId="33" borderId="10" xfId="0" applyFont="1" applyFill="1" applyBorder="1" applyAlignment="1">
      <alignment/>
    </xf>
    <xf numFmtId="14" fontId="21" fillId="33" borderId="10" xfId="0" applyNumberFormat="1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/>
    </xf>
    <xf numFmtId="10" fontId="22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/>
    </xf>
    <xf numFmtId="0" fontId="21" fillId="0" borderId="19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6" xfId="0" applyFont="1" applyBorder="1" applyAlignment="1">
      <alignment/>
    </xf>
    <xf numFmtId="0" fontId="3" fillId="0" borderId="16" xfId="0" applyFont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7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/>
    </xf>
    <xf numFmtId="187" fontId="0" fillId="0" borderId="10" xfId="0" applyNumberFormat="1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horizontal="left" vertical="top" wrapText="1" indent="2"/>
    </xf>
    <xf numFmtId="10" fontId="22" fillId="34" borderId="13" xfId="0" applyNumberFormat="1" applyFont="1" applyFill="1" applyBorder="1" applyAlignment="1">
      <alignment horizontal="center" vertical="center"/>
    </xf>
    <xf numFmtId="0" fontId="0" fillId="34" borderId="13" xfId="0" applyFill="1" applyBorder="1" applyAlignment="1">
      <alignment vertical="top" wrapText="1"/>
    </xf>
    <xf numFmtId="0" fontId="3" fillId="34" borderId="21" xfId="0" applyFont="1" applyFill="1" applyBorder="1" applyAlignment="1">
      <alignment vertical="top" wrapText="1"/>
    </xf>
    <xf numFmtId="0" fontId="3" fillId="34" borderId="21" xfId="0" applyFont="1" applyFill="1" applyBorder="1" applyAlignment="1">
      <alignment horizontal="left" vertical="top" wrapText="1" indent="2"/>
    </xf>
    <xf numFmtId="10" fontId="22" fillId="34" borderId="21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vertical="top" wrapText="1"/>
    </xf>
    <xf numFmtId="0" fontId="3" fillId="35" borderId="23" xfId="0" applyFont="1" applyFill="1" applyBorder="1" applyAlignment="1">
      <alignment horizontal="left" vertical="top" wrapText="1" indent="2"/>
    </xf>
    <xf numFmtId="10" fontId="22" fillId="35" borderId="23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vertical="top" wrapText="1"/>
    </xf>
    <xf numFmtId="0" fontId="3" fillId="35" borderId="13" xfId="0" applyFont="1" applyFill="1" applyBorder="1" applyAlignment="1">
      <alignment horizontal="left" vertical="top" wrapText="1" indent="2"/>
    </xf>
    <xf numFmtId="1" fontId="22" fillId="35" borderId="13" xfId="0" applyNumberFormat="1" applyFont="1" applyFill="1" applyBorder="1" applyAlignment="1">
      <alignment horizontal="center" vertical="center"/>
    </xf>
    <xf numFmtId="10" fontId="22" fillId="35" borderId="13" xfId="0" applyNumberFormat="1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3" fillId="35" borderId="21" xfId="0" applyFont="1" applyFill="1" applyBorder="1" applyAlignment="1">
      <alignment vertical="top" wrapText="1"/>
    </xf>
    <xf numFmtId="0" fontId="3" fillId="35" borderId="21" xfId="0" applyFont="1" applyFill="1" applyBorder="1" applyAlignment="1">
      <alignment horizontal="left" vertical="top" wrapText="1" indent="2"/>
    </xf>
    <xf numFmtId="2" fontId="22" fillId="35" borderId="21" xfId="0" applyNumberFormat="1" applyFont="1" applyFill="1" applyBorder="1" applyAlignment="1">
      <alignment horizontal="center" vertical="center"/>
    </xf>
    <xf numFmtId="0" fontId="0" fillId="35" borderId="21" xfId="0" applyFill="1" applyBorder="1" applyAlignment="1">
      <alignment/>
    </xf>
    <xf numFmtId="0" fontId="0" fillId="35" borderId="23" xfId="0" applyNumberFormat="1" applyFont="1" applyFill="1" applyBorder="1" applyAlignment="1">
      <alignment vertical="top" wrapText="1"/>
    </xf>
    <xf numFmtId="0" fontId="0" fillId="35" borderId="13" xfId="0" applyFont="1" applyFill="1" applyBorder="1" applyAlignment="1">
      <alignment vertical="top" wrapText="1"/>
    </xf>
    <xf numFmtId="0" fontId="35" fillId="0" borderId="0" xfId="0" applyFont="1" applyAlignment="1">
      <alignment/>
    </xf>
    <xf numFmtId="14" fontId="0" fillId="0" borderId="10" xfId="0" applyNumberFormat="1" applyFon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87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15" fillId="0" borderId="2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left" vertical="top" wrapText="1"/>
    </xf>
    <xf numFmtId="0" fontId="4" fillId="34" borderId="27" xfId="0" applyFont="1" applyFill="1" applyBorder="1" applyAlignment="1">
      <alignment horizontal="left" vertical="top" wrapText="1"/>
    </xf>
    <xf numFmtId="0" fontId="4" fillId="34" borderId="28" xfId="0" applyFont="1" applyFill="1" applyBorder="1" applyAlignment="1">
      <alignment horizontal="left" vertical="top" wrapText="1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left" vertical="top" wrapText="1"/>
    </xf>
    <xf numFmtId="0" fontId="4" fillId="35" borderId="27" xfId="0" applyFont="1" applyFill="1" applyBorder="1" applyAlignment="1">
      <alignment horizontal="left" vertical="top" wrapText="1"/>
    </xf>
    <xf numFmtId="0" fontId="4" fillId="35" borderId="28" xfId="0" applyFont="1" applyFill="1" applyBorder="1" applyAlignment="1">
      <alignment horizontal="left"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4" fillId="0" borderId="26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0" borderId="19" xfId="0" applyFont="1" applyBorder="1" applyAlignment="1">
      <alignment horizontal="right"/>
    </xf>
    <xf numFmtId="0" fontId="22" fillId="0" borderId="17" xfId="0" applyFont="1" applyBorder="1" applyAlignment="1">
      <alignment horizontal="right"/>
    </xf>
    <xf numFmtId="0" fontId="22" fillId="0" borderId="18" xfId="0" applyFont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2" fontId="30" fillId="0" borderId="10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12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/>
    </xf>
    <xf numFmtId="0" fontId="2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3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 shrinkToFit="1"/>
    </xf>
    <xf numFmtId="0" fontId="0" fillId="0" borderId="24" xfId="0" applyBorder="1" applyAlignment="1">
      <alignment horizontal="center" vertical="top" wrapText="1" shrinkToFit="1"/>
    </xf>
    <xf numFmtId="0" fontId="0" fillId="0" borderId="14" xfId="0" applyBorder="1" applyAlignment="1">
      <alignment horizontal="center" vertical="top" wrapText="1" shrinkToFit="1"/>
    </xf>
    <xf numFmtId="0" fontId="17" fillId="0" borderId="12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15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0" fontId="16" fillId="0" borderId="10" xfId="0" applyFont="1" applyBorder="1" applyAlignment="1">
      <alignment/>
    </xf>
    <xf numFmtId="0" fontId="15" fillId="0" borderId="15" xfId="0" applyFont="1" applyBorder="1" applyAlignment="1">
      <alignment horizontal="center" vertical="top" wrapText="1"/>
    </xf>
    <xf numFmtId="0" fontId="15" fillId="0" borderId="31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9" fillId="0" borderId="10" xfId="0" applyFont="1" applyBorder="1" applyAlignment="1">
      <alignment horizontal="left" wrapText="1"/>
    </xf>
    <xf numFmtId="0" fontId="29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24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33"/>
      </font>
    </dxf>
    <dxf>
      <font>
        <color indexed="14"/>
      </font>
      <fill>
        <patternFill patternType="none">
          <bgColor indexed="65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4"/>
  <sheetViews>
    <sheetView tabSelected="1" view="pageBreakPreview" zoomScale="80" zoomScaleNormal="85" zoomScaleSheetLayoutView="80" zoomScalePageLayoutView="0" workbookViewId="0" topLeftCell="A33">
      <selection activeCell="C37" sqref="C37"/>
    </sheetView>
  </sheetViews>
  <sheetFormatPr defaultColWidth="9.140625" defaultRowHeight="12.75"/>
  <cols>
    <col min="1" max="1" width="6.57421875" style="0" customWidth="1"/>
    <col min="2" max="2" width="16.8515625" style="0" customWidth="1"/>
    <col min="3" max="3" width="19.421875" style="0" customWidth="1"/>
    <col min="4" max="4" width="26.28125" style="0" customWidth="1"/>
    <col min="5" max="5" width="13.57421875" style="0" customWidth="1"/>
    <col min="6" max="6" width="17.57421875" style="0" customWidth="1"/>
  </cols>
  <sheetData>
    <row r="2" spans="1:6" ht="24" customHeight="1">
      <c r="A2" s="256" t="s">
        <v>255</v>
      </c>
      <c r="B2" s="256"/>
      <c r="C2" s="256"/>
      <c r="D2" s="256"/>
      <c r="E2" s="256"/>
      <c r="F2" s="256"/>
    </row>
    <row r="3" spans="1:6" ht="20.25">
      <c r="A3" s="257" t="s">
        <v>256</v>
      </c>
      <c r="B3" s="258"/>
      <c r="C3" s="258"/>
      <c r="D3" s="258"/>
      <c r="E3" s="258"/>
      <c r="F3" s="258"/>
    </row>
    <row r="4" spans="1:6" ht="16.5">
      <c r="A4" s="259" t="s">
        <v>257</v>
      </c>
      <c r="B4" s="259"/>
      <c r="C4" s="259"/>
      <c r="D4" s="259"/>
      <c r="E4" s="259"/>
      <c r="F4" s="259"/>
    </row>
    <row r="6" spans="1:6" ht="31.5" customHeight="1">
      <c r="A6" s="260" t="s">
        <v>13</v>
      </c>
      <c r="B6" s="260" t="s">
        <v>14</v>
      </c>
      <c r="C6" s="260" t="s">
        <v>15</v>
      </c>
      <c r="D6" s="266" t="s">
        <v>16</v>
      </c>
      <c r="E6" s="266"/>
      <c r="F6" s="264" t="s">
        <v>2</v>
      </c>
    </row>
    <row r="7" spans="1:6" ht="18.75">
      <c r="A7" s="261"/>
      <c r="B7" s="261"/>
      <c r="C7" s="261"/>
      <c r="D7" s="40" t="s">
        <v>85</v>
      </c>
      <c r="E7" s="40" t="s">
        <v>258</v>
      </c>
      <c r="F7" s="265"/>
    </row>
    <row r="8" spans="1:6" ht="47.25">
      <c r="A8" s="242">
        <v>1</v>
      </c>
      <c r="B8" s="245" t="s">
        <v>199</v>
      </c>
      <c r="C8" s="209" t="s">
        <v>200</v>
      </c>
      <c r="D8" s="210" t="s">
        <v>197</v>
      </c>
      <c r="E8" s="211">
        <f>'IFB-1'!F25</f>
        <v>1</v>
      </c>
      <c r="F8" s="212"/>
    </row>
    <row r="9" spans="1:6" ht="63">
      <c r="A9" s="243"/>
      <c r="B9" s="246"/>
      <c r="C9" s="209" t="s">
        <v>201</v>
      </c>
      <c r="D9" s="210" t="s">
        <v>198</v>
      </c>
      <c r="E9" s="211">
        <f>'IFB-1'!H25</f>
        <v>0.75</v>
      </c>
      <c r="F9" s="217" t="s">
        <v>270</v>
      </c>
    </row>
    <row r="10" spans="1:6" ht="47.25">
      <c r="A10" s="243"/>
      <c r="B10" s="246"/>
      <c r="C10" s="209" t="s">
        <v>242</v>
      </c>
      <c r="D10" s="210" t="s">
        <v>229</v>
      </c>
      <c r="E10" s="211">
        <f>'IFB-1'!I25</f>
        <v>0.6</v>
      </c>
      <c r="F10" s="216" t="s">
        <v>269</v>
      </c>
    </row>
    <row r="11" spans="1:6" s="45" customFormat="1" ht="63">
      <c r="A11" s="244"/>
      <c r="B11" s="247"/>
      <c r="C11" s="213" t="s">
        <v>241</v>
      </c>
      <c r="D11" s="214" t="s">
        <v>228</v>
      </c>
      <c r="E11" s="215">
        <f>'IFB-1'!J25</f>
        <v>0.4</v>
      </c>
      <c r="F11" s="216" t="s">
        <v>269</v>
      </c>
    </row>
    <row r="12" spans="1:6" ht="68.25" customHeight="1">
      <c r="A12" s="248">
        <v>2</v>
      </c>
      <c r="B12" s="251" t="s">
        <v>202</v>
      </c>
      <c r="C12" s="218" t="s">
        <v>203</v>
      </c>
      <c r="D12" s="219" t="s">
        <v>204</v>
      </c>
      <c r="E12" s="220">
        <f>'BS-2'!D22</f>
        <v>0</v>
      </c>
      <c r="F12" s="230" t="s">
        <v>269</v>
      </c>
    </row>
    <row r="13" spans="1:6" ht="78.75">
      <c r="A13" s="249"/>
      <c r="B13" s="252"/>
      <c r="C13" s="221" t="s">
        <v>227</v>
      </c>
      <c r="D13" s="222" t="s">
        <v>205</v>
      </c>
      <c r="E13" s="223">
        <f>'BS-2'!H22</f>
        <v>38.6</v>
      </c>
      <c r="F13" s="231" t="s">
        <v>272</v>
      </c>
    </row>
    <row r="14" spans="1:6" ht="60.75" customHeight="1">
      <c r="A14" s="249"/>
      <c r="B14" s="252"/>
      <c r="C14" s="221" t="s">
        <v>43</v>
      </c>
      <c r="D14" s="222" t="s">
        <v>206</v>
      </c>
      <c r="E14" s="224">
        <f>'BS-2'!I22</f>
        <v>0.8</v>
      </c>
      <c r="F14" s="231" t="s">
        <v>270</v>
      </c>
    </row>
    <row r="15" spans="1:6" ht="60.75" customHeight="1">
      <c r="A15" s="249"/>
      <c r="B15" s="252"/>
      <c r="C15" s="221" t="s">
        <v>207</v>
      </c>
      <c r="D15" s="222" t="s">
        <v>208</v>
      </c>
      <c r="E15" s="223">
        <f>'BS-2'!J22</f>
        <v>11</v>
      </c>
      <c r="F15" s="225"/>
    </row>
    <row r="16" spans="1:6" ht="51.75" customHeight="1">
      <c r="A16" s="249"/>
      <c r="B16" s="252"/>
      <c r="C16" s="221" t="s">
        <v>243</v>
      </c>
      <c r="D16" s="222" t="s">
        <v>209</v>
      </c>
      <c r="E16" s="223">
        <f>'BS-2'!K22</f>
        <v>6</v>
      </c>
      <c r="F16" s="225"/>
    </row>
    <row r="17" spans="1:6" ht="81.75" customHeight="1">
      <c r="A17" s="250"/>
      <c r="B17" s="253"/>
      <c r="C17" s="226" t="s">
        <v>244</v>
      </c>
      <c r="D17" s="227" t="s">
        <v>210</v>
      </c>
      <c r="E17" s="228">
        <f>'BS-2'!L22</f>
        <v>0.5454545454545454</v>
      </c>
      <c r="F17" s="229"/>
    </row>
    <row r="18" spans="1:6" ht="94.5" customHeight="1">
      <c r="A18" s="249">
        <v>3</v>
      </c>
      <c r="B18" s="262" t="s">
        <v>211</v>
      </c>
      <c r="C18" s="164" t="s">
        <v>245</v>
      </c>
      <c r="D18" s="165" t="s">
        <v>155</v>
      </c>
      <c r="E18" s="166">
        <f>'BOC,BEC -3'!F23</f>
        <v>1</v>
      </c>
      <c r="F18" s="167"/>
    </row>
    <row r="19" spans="1:6" ht="87" customHeight="1">
      <c r="A19" s="249"/>
      <c r="B19" s="262"/>
      <c r="C19" s="42" t="s">
        <v>246</v>
      </c>
      <c r="D19" s="43" t="s">
        <v>156</v>
      </c>
      <c r="E19" s="61">
        <f>'BOC,BEC -3'!H23</f>
        <v>0.8</v>
      </c>
      <c r="F19" s="235" t="s">
        <v>270</v>
      </c>
    </row>
    <row r="20" spans="1:6" ht="120" customHeight="1">
      <c r="A20" s="255"/>
      <c r="B20" s="263"/>
      <c r="C20" s="42" t="s">
        <v>157</v>
      </c>
      <c r="D20" s="43" t="s">
        <v>158</v>
      </c>
      <c r="E20" s="61">
        <f>'BOC,BEC -3'!I23</f>
        <v>0.8</v>
      </c>
      <c r="F20" s="235" t="s">
        <v>270</v>
      </c>
    </row>
    <row r="21" spans="1:6" ht="93" customHeight="1">
      <c r="A21" s="254">
        <v>4</v>
      </c>
      <c r="B21" s="267" t="s">
        <v>212</v>
      </c>
      <c r="C21" s="42" t="s">
        <v>5</v>
      </c>
      <c r="D21" s="43" t="s">
        <v>213</v>
      </c>
      <c r="E21" s="62">
        <f>'BE-4'!G21</f>
        <v>113.6</v>
      </c>
      <c r="F21" s="42"/>
    </row>
    <row r="22" spans="1:6" ht="80.25" customHeight="1">
      <c r="A22" s="249"/>
      <c r="B22" s="262"/>
      <c r="C22" s="42" t="s">
        <v>214</v>
      </c>
      <c r="D22" s="43" t="s">
        <v>215</v>
      </c>
      <c r="E22" s="61">
        <f>'BE-4'!H21</f>
        <v>0</v>
      </c>
      <c r="F22" s="41"/>
    </row>
    <row r="23" spans="1:6" ht="57.75" customHeight="1">
      <c r="A23" s="249"/>
      <c r="B23" s="262"/>
      <c r="C23" s="42" t="s">
        <v>247</v>
      </c>
      <c r="D23" s="43" t="s">
        <v>216</v>
      </c>
      <c r="E23" s="62">
        <f>'BE-4'!J21</f>
        <v>2.2</v>
      </c>
      <c r="F23" s="41"/>
    </row>
    <row r="24" spans="1:6" ht="97.5" customHeight="1">
      <c r="A24" s="249"/>
      <c r="B24" s="262"/>
      <c r="C24" s="42" t="s">
        <v>217</v>
      </c>
      <c r="D24" s="43" t="s">
        <v>218</v>
      </c>
      <c r="E24" s="61">
        <f>'BE-4'!L21</f>
        <v>0</v>
      </c>
      <c r="F24" s="41"/>
    </row>
    <row r="25" spans="1:6" ht="88.5" customHeight="1">
      <c r="A25" s="250"/>
      <c r="B25" s="268"/>
      <c r="C25" s="168" t="s">
        <v>248</v>
      </c>
      <c r="D25" s="169" t="s">
        <v>219</v>
      </c>
      <c r="E25" s="172">
        <f>+'BE-4'!M21</f>
        <v>0.2</v>
      </c>
      <c r="F25" s="170"/>
    </row>
    <row r="26" spans="1:6" ht="94.5">
      <c r="A26" s="249">
        <v>5</v>
      </c>
      <c r="B26" s="262" t="s">
        <v>94</v>
      </c>
      <c r="C26" s="164" t="s">
        <v>220</v>
      </c>
      <c r="D26" s="165" t="s">
        <v>230</v>
      </c>
      <c r="E26" s="171">
        <f>'BER-5'!H19</f>
        <v>40</v>
      </c>
      <c r="F26" s="167"/>
    </row>
    <row r="27" spans="1:6" ht="63">
      <c r="A27" s="249"/>
      <c r="B27" s="262"/>
      <c r="C27" s="42" t="s">
        <v>17</v>
      </c>
      <c r="D27" s="43" t="s">
        <v>221</v>
      </c>
      <c r="E27" s="61">
        <f>'BER-5'!I19</f>
        <v>1</v>
      </c>
      <c r="F27" s="41"/>
    </row>
    <row r="28" spans="1:6" ht="63">
      <c r="A28" s="249"/>
      <c r="B28" s="262"/>
      <c r="C28" s="42" t="s">
        <v>6</v>
      </c>
      <c r="D28" s="43" t="s">
        <v>160</v>
      </c>
      <c r="E28" s="61">
        <f>'BER-5'!J19</f>
        <v>0.8</v>
      </c>
      <c r="F28" s="41"/>
    </row>
    <row r="29" spans="1:6" ht="78.75">
      <c r="A29" s="249"/>
      <c r="B29" s="262"/>
      <c r="C29" s="42" t="s">
        <v>148</v>
      </c>
      <c r="D29" s="43" t="s">
        <v>231</v>
      </c>
      <c r="E29" s="61">
        <f>'BER-5'!K19</f>
        <v>0.8</v>
      </c>
      <c r="F29" s="41"/>
    </row>
    <row r="30" spans="1:6" ht="78.75">
      <c r="A30" s="249"/>
      <c r="B30" s="262"/>
      <c r="C30" s="42" t="s">
        <v>149</v>
      </c>
      <c r="D30" s="43" t="s">
        <v>232</v>
      </c>
      <c r="E30" s="61">
        <f>'BER-5'!L19</f>
        <v>0</v>
      </c>
      <c r="F30" s="41"/>
    </row>
    <row r="31" spans="1:6" ht="63">
      <c r="A31" s="255"/>
      <c r="B31" s="263"/>
      <c r="C31" s="42" t="s">
        <v>18</v>
      </c>
      <c r="D31" s="43" t="s">
        <v>233</v>
      </c>
      <c r="E31" s="61">
        <f>+'BER-5'!M19</f>
        <v>0.2</v>
      </c>
      <c r="F31" s="41"/>
    </row>
    <row r="32" spans="1:6" ht="63">
      <c r="A32" s="254">
        <v>6</v>
      </c>
      <c r="B32" s="267" t="s">
        <v>19</v>
      </c>
      <c r="C32" s="42" t="s">
        <v>222</v>
      </c>
      <c r="D32" s="43" t="s">
        <v>234</v>
      </c>
      <c r="E32" s="62">
        <f>'CA-6'!G18</f>
        <v>6.2</v>
      </c>
      <c r="F32" s="41"/>
    </row>
    <row r="33" spans="1:6" ht="63">
      <c r="A33" s="249"/>
      <c r="B33" s="262"/>
      <c r="C33" s="42" t="s">
        <v>7</v>
      </c>
      <c r="D33" s="43" t="s">
        <v>235</v>
      </c>
      <c r="E33" s="62">
        <f>'CA-6'!J18</f>
        <v>150.8</v>
      </c>
      <c r="F33" s="42"/>
    </row>
    <row r="34" spans="1:6" ht="78" customHeight="1">
      <c r="A34" s="249"/>
      <c r="B34" s="262"/>
      <c r="C34" s="42" t="s">
        <v>223</v>
      </c>
      <c r="D34" s="43" t="s">
        <v>240</v>
      </c>
      <c r="E34" s="62">
        <f>'CA-6'!L18</f>
        <v>189.4</v>
      </c>
      <c r="F34" s="42"/>
    </row>
    <row r="35" spans="1:6" ht="63">
      <c r="A35" s="249"/>
      <c r="B35" s="262"/>
      <c r="C35" s="42" t="s">
        <v>8</v>
      </c>
      <c r="D35" s="43" t="s">
        <v>236</v>
      </c>
      <c r="E35" s="61">
        <f>'CA-6'!M18</f>
        <v>1</v>
      </c>
      <c r="F35" s="88"/>
    </row>
    <row r="36" spans="1:6" ht="48" customHeight="1">
      <c r="A36" s="255"/>
      <c r="B36" s="263"/>
      <c r="C36" s="42" t="s">
        <v>20</v>
      </c>
      <c r="D36" s="43" t="s">
        <v>224</v>
      </c>
      <c r="E36" s="61">
        <f>'CA-6'!N18</f>
        <v>0.4</v>
      </c>
      <c r="F36" s="238" t="s">
        <v>270</v>
      </c>
    </row>
    <row r="37" spans="1:6" ht="82.5" customHeight="1">
      <c r="A37" s="254">
        <v>7</v>
      </c>
      <c r="B37" s="267" t="s">
        <v>21</v>
      </c>
      <c r="C37" s="42" t="s">
        <v>9</v>
      </c>
      <c r="D37" s="43" t="s">
        <v>237</v>
      </c>
      <c r="E37" s="61">
        <f>'D,C-7'!I18</f>
        <v>0</v>
      </c>
      <c r="F37" s="88"/>
    </row>
    <row r="38" spans="1:6" ht="78.75">
      <c r="A38" s="249"/>
      <c r="B38" s="262"/>
      <c r="C38" s="42" t="s">
        <v>10</v>
      </c>
      <c r="D38" s="43" t="s">
        <v>238</v>
      </c>
      <c r="E38" s="61">
        <f>'D,C-7'!J18</f>
        <v>0</v>
      </c>
      <c r="F38" s="95"/>
    </row>
    <row r="39" spans="1:6" ht="57" customHeight="1">
      <c r="A39" s="255"/>
      <c r="B39" s="263"/>
      <c r="C39" s="42" t="s">
        <v>11</v>
      </c>
      <c r="D39" s="43" t="s">
        <v>239</v>
      </c>
      <c r="E39" s="61">
        <f>'D,C-7'!K18</f>
        <v>0</v>
      </c>
      <c r="F39" s="88"/>
    </row>
    <row r="40" spans="1:6" ht="47.25">
      <c r="A40" s="254">
        <v>8</v>
      </c>
      <c r="B40" s="267" t="s">
        <v>22</v>
      </c>
      <c r="C40" s="42" t="s">
        <v>23</v>
      </c>
      <c r="D40" s="43" t="s">
        <v>152</v>
      </c>
      <c r="E40" s="62">
        <f>'Pyt-8'!J19</f>
        <v>0</v>
      </c>
      <c r="F40" s="41"/>
    </row>
    <row r="41" spans="1:6" ht="63">
      <c r="A41" s="249"/>
      <c r="B41" s="262"/>
      <c r="C41" s="42" t="s">
        <v>24</v>
      </c>
      <c r="D41" s="43" t="s">
        <v>25</v>
      </c>
      <c r="E41" s="61">
        <f>'Pyt-8'!K19</f>
        <v>0</v>
      </c>
      <c r="F41" s="88"/>
    </row>
    <row r="42" spans="1:6" ht="63">
      <c r="A42" s="255"/>
      <c r="B42" s="263"/>
      <c r="C42" s="42" t="s">
        <v>150</v>
      </c>
      <c r="D42" s="43" t="s">
        <v>151</v>
      </c>
      <c r="E42" s="61" t="e">
        <f>'Pyt-8'!L19</f>
        <v>#DIV/0!</v>
      </c>
      <c r="F42" s="41"/>
    </row>
    <row r="43" spans="1:6" ht="47.25">
      <c r="A43" s="254">
        <v>9</v>
      </c>
      <c r="B43" s="267" t="s">
        <v>12</v>
      </c>
      <c r="C43" s="42" t="s">
        <v>225</v>
      </c>
      <c r="D43" s="43" t="s">
        <v>226</v>
      </c>
      <c r="E43" s="61">
        <f>'Cmpt-9'!F18</f>
        <v>0.21428571428571427</v>
      </c>
      <c r="F43" s="41"/>
    </row>
    <row r="44" spans="1:6" ht="47.25">
      <c r="A44" s="249"/>
      <c r="B44" s="262"/>
      <c r="C44" s="42" t="s">
        <v>26</v>
      </c>
      <c r="D44" s="43" t="s">
        <v>27</v>
      </c>
      <c r="E44" s="61">
        <f>'Cmpt-9'!G18</f>
        <v>0</v>
      </c>
      <c r="F44" s="41"/>
    </row>
    <row r="45" spans="1:6" ht="47.25">
      <c r="A45" s="249"/>
      <c r="B45" s="262"/>
      <c r="C45" s="42" t="s">
        <v>28</v>
      </c>
      <c r="D45" s="43" t="s">
        <v>29</v>
      </c>
      <c r="E45" s="61">
        <f>'Cmpt-9'!H18</f>
        <v>0.21428571428571427</v>
      </c>
      <c r="F45" s="41"/>
    </row>
    <row r="46" spans="1:6" ht="47.25">
      <c r="A46" s="255"/>
      <c r="B46" s="263"/>
      <c r="C46" s="42" t="s">
        <v>30</v>
      </c>
      <c r="D46" s="43" t="s">
        <v>31</v>
      </c>
      <c r="E46" s="63" t="str">
        <f>'Cmpt-9'!J18</f>
        <v>N/A</v>
      </c>
      <c r="F46" s="41"/>
    </row>
    <row r="47" spans="1:6" ht="51" customHeight="1">
      <c r="A47" s="44">
        <v>10</v>
      </c>
      <c r="B47" s="163" t="s">
        <v>32</v>
      </c>
      <c r="C47" s="42" t="s">
        <v>33</v>
      </c>
      <c r="D47" s="43" t="s">
        <v>34</v>
      </c>
      <c r="E47" s="61">
        <f>'CAmt-10'!F18</f>
        <v>0.07142857142857142</v>
      </c>
      <c r="F47" s="41"/>
    </row>
    <row r="48" spans="1:6" ht="53.25" customHeight="1">
      <c r="A48" s="44">
        <v>11</v>
      </c>
      <c r="B48" s="163" t="s">
        <v>35</v>
      </c>
      <c r="C48" s="42" t="s">
        <v>36</v>
      </c>
      <c r="D48" s="43" t="s">
        <v>37</v>
      </c>
      <c r="E48" s="61">
        <f>'CD-11'!G18</f>
        <v>0.14285714285714285</v>
      </c>
      <c r="F48" s="41"/>
    </row>
    <row r="49" spans="1:6" ht="50.25" customHeight="1">
      <c r="A49" s="173">
        <v>12</v>
      </c>
      <c r="B49" s="174" t="s">
        <v>133</v>
      </c>
      <c r="C49" s="168" t="s">
        <v>194</v>
      </c>
      <c r="D49" s="169" t="s">
        <v>195</v>
      </c>
      <c r="E49" s="172">
        <f>'F &amp; C -12'!D30</f>
        <v>0.11764705882352941</v>
      </c>
      <c r="F49" s="175"/>
    </row>
    <row r="50" spans="1:6" ht="47.25">
      <c r="A50" s="249">
        <v>13</v>
      </c>
      <c r="B50" s="262" t="s">
        <v>259</v>
      </c>
      <c r="C50" s="164" t="s">
        <v>38</v>
      </c>
      <c r="D50" s="165" t="s">
        <v>153</v>
      </c>
      <c r="E50" s="171">
        <f>'PMC-13 '!C14</f>
        <v>0.6666666666666666</v>
      </c>
      <c r="F50" s="167"/>
    </row>
    <row r="51" spans="1:6" ht="78.75">
      <c r="A51" s="249"/>
      <c r="B51" s="262"/>
      <c r="C51" s="42"/>
      <c r="D51" s="43" t="s">
        <v>134</v>
      </c>
      <c r="E51" s="61">
        <f>'PMC-13 '!D14</f>
        <v>0.6666666666666666</v>
      </c>
      <c r="F51" s="41"/>
    </row>
    <row r="52" spans="1:6" ht="63">
      <c r="A52" s="255"/>
      <c r="B52" s="263"/>
      <c r="C52" s="42"/>
      <c r="D52" s="43" t="s">
        <v>154</v>
      </c>
      <c r="E52" s="63">
        <f>'PMC-13 '!E14</f>
        <v>6</v>
      </c>
      <c r="F52" s="175"/>
    </row>
    <row r="53" spans="1:6" ht="52.5" customHeight="1">
      <c r="A53" s="240" t="s">
        <v>261</v>
      </c>
      <c r="B53" s="240"/>
      <c r="C53" s="240"/>
      <c r="D53" s="240"/>
      <c r="E53" s="240"/>
      <c r="F53" s="241"/>
    </row>
    <row r="54" spans="1:6" ht="33" customHeight="1">
      <c r="A54" s="240" t="s">
        <v>260</v>
      </c>
      <c r="B54" s="240"/>
      <c r="C54" s="240"/>
      <c r="D54" s="240"/>
      <c r="E54" s="240"/>
      <c r="F54" s="241"/>
    </row>
  </sheetData>
  <sheetProtection/>
  <mergeCells count="30">
    <mergeCell ref="A21:A25"/>
    <mergeCell ref="B21:B25"/>
    <mergeCell ref="A43:A46"/>
    <mergeCell ref="B43:B46"/>
    <mergeCell ref="A50:A52"/>
    <mergeCell ref="B50:B52"/>
    <mergeCell ref="A37:A39"/>
    <mergeCell ref="B37:B39"/>
    <mergeCell ref="A40:A42"/>
    <mergeCell ref="B40:B42"/>
    <mergeCell ref="A2:F2"/>
    <mergeCell ref="A3:F3"/>
    <mergeCell ref="A4:F4"/>
    <mergeCell ref="A6:A7"/>
    <mergeCell ref="B6:B7"/>
    <mergeCell ref="A26:A31"/>
    <mergeCell ref="B26:B31"/>
    <mergeCell ref="C6:C7"/>
    <mergeCell ref="F6:F7"/>
    <mergeCell ref="D6:E6"/>
    <mergeCell ref="A54:F54"/>
    <mergeCell ref="A53:F53"/>
    <mergeCell ref="A8:A11"/>
    <mergeCell ref="B8:B11"/>
    <mergeCell ref="A12:A17"/>
    <mergeCell ref="B12:B17"/>
    <mergeCell ref="A32:A36"/>
    <mergeCell ref="B32:B36"/>
    <mergeCell ref="A18:A20"/>
    <mergeCell ref="B18:B20"/>
  </mergeCells>
  <printOptions/>
  <pageMargins left="0.24" right="0.25" top="0.38" bottom="0.73" header="0.26" footer="0.57"/>
  <pageSetup horizontalDpi="600" verticalDpi="600" orientation="portrait" paperSize="9" scale="97" r:id="rId1"/>
  <headerFooter alignWithMargins="0">
    <oddFooter>&amp;Rpage &amp;P of &amp;N</oddFooter>
  </headerFooter>
  <rowBreaks count="2" manualBreakCount="2">
    <brk id="25" max="5" man="1"/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6.00390625" style="0" customWidth="1"/>
    <col min="2" max="2" width="11.140625" style="0" customWidth="1"/>
    <col min="3" max="3" width="11.421875" style="0" customWidth="1"/>
    <col min="4" max="4" width="10.421875" style="0" customWidth="1"/>
    <col min="5" max="5" width="11.8515625" style="0" customWidth="1"/>
    <col min="6" max="6" width="13.140625" style="0" customWidth="1"/>
    <col min="7" max="7" width="13.00390625" style="0" customWidth="1"/>
    <col min="8" max="8" width="12.7109375" style="0" customWidth="1"/>
    <col min="9" max="9" width="12.7109375" style="187" customWidth="1"/>
    <col min="10" max="10" width="14.7109375" style="0" customWidth="1"/>
  </cols>
  <sheetData>
    <row r="1" spans="1:10" ht="20.25" customHeight="1">
      <c r="A1" s="315" t="s">
        <v>82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0" ht="63.75" customHeight="1">
      <c r="A2" s="334" t="s">
        <v>48</v>
      </c>
      <c r="B2" s="281" t="s">
        <v>51</v>
      </c>
      <c r="C2" s="281" t="s">
        <v>97</v>
      </c>
      <c r="D2" s="281" t="s">
        <v>66</v>
      </c>
      <c r="E2" s="281" t="s">
        <v>65</v>
      </c>
      <c r="F2" s="286" t="s">
        <v>278</v>
      </c>
      <c r="G2" s="336" t="s">
        <v>114</v>
      </c>
      <c r="H2" s="28" t="s">
        <v>115</v>
      </c>
      <c r="I2" s="182" t="s">
        <v>196</v>
      </c>
      <c r="J2" s="349" t="s">
        <v>116</v>
      </c>
    </row>
    <row r="3" spans="1:10" ht="9" customHeight="1" hidden="1">
      <c r="A3" s="335"/>
      <c r="B3" s="282"/>
      <c r="C3" s="282"/>
      <c r="D3" s="282"/>
      <c r="E3" s="282"/>
      <c r="F3" s="287"/>
      <c r="G3" s="342"/>
      <c r="H3" s="11"/>
      <c r="I3" s="183"/>
      <c r="J3" s="349"/>
    </row>
    <row r="4" spans="1:10" ht="12.75">
      <c r="A4" s="8">
        <v>1</v>
      </c>
      <c r="B4" s="22" t="s">
        <v>52</v>
      </c>
      <c r="C4" s="19">
        <v>10.9</v>
      </c>
      <c r="D4" s="19" t="s">
        <v>67</v>
      </c>
      <c r="E4" s="17">
        <v>10.89</v>
      </c>
      <c r="F4" s="87" t="s">
        <v>1</v>
      </c>
      <c r="G4" s="87" t="s">
        <v>98</v>
      </c>
      <c r="H4" s="87" t="s">
        <v>98</v>
      </c>
      <c r="I4" s="184" t="s">
        <v>185</v>
      </c>
      <c r="J4" s="29" t="s">
        <v>98</v>
      </c>
    </row>
    <row r="5" spans="1:10" ht="12.75">
      <c r="A5" s="8">
        <v>2</v>
      </c>
      <c r="B5" s="22" t="s">
        <v>53</v>
      </c>
      <c r="C5" s="19">
        <v>9.19</v>
      </c>
      <c r="D5" s="19" t="s">
        <v>68</v>
      </c>
      <c r="E5" s="17">
        <v>10.98</v>
      </c>
      <c r="F5" s="87" t="s">
        <v>0</v>
      </c>
      <c r="G5" s="87" t="s">
        <v>1</v>
      </c>
      <c r="H5" s="87" t="s">
        <v>0</v>
      </c>
      <c r="I5" s="184" t="s">
        <v>185</v>
      </c>
      <c r="J5" s="29" t="s">
        <v>98</v>
      </c>
    </row>
    <row r="6" spans="1:10" ht="12.75">
      <c r="A6" s="8">
        <v>3</v>
      </c>
      <c r="B6" s="22" t="s">
        <v>54</v>
      </c>
      <c r="C6" s="19">
        <v>9.329</v>
      </c>
      <c r="D6" s="19" t="s">
        <v>68</v>
      </c>
      <c r="E6" s="17">
        <v>8.41</v>
      </c>
      <c r="F6" s="87" t="s">
        <v>0</v>
      </c>
      <c r="G6" s="87" t="s">
        <v>1</v>
      </c>
      <c r="H6" s="87" t="s">
        <v>0</v>
      </c>
      <c r="I6" s="184" t="s">
        <v>185</v>
      </c>
      <c r="J6" s="29" t="s">
        <v>98</v>
      </c>
    </row>
    <row r="7" spans="1:10" ht="12.75">
      <c r="A7" s="8">
        <v>4</v>
      </c>
      <c r="B7" s="22" t="s">
        <v>59</v>
      </c>
      <c r="C7" s="19">
        <v>9.557</v>
      </c>
      <c r="D7" s="19" t="s">
        <v>68</v>
      </c>
      <c r="E7" s="17">
        <v>12.29</v>
      </c>
      <c r="F7" s="87" t="s">
        <v>1</v>
      </c>
      <c r="G7" s="87" t="s">
        <v>98</v>
      </c>
      <c r="H7" s="87" t="s">
        <v>98</v>
      </c>
      <c r="I7" s="184" t="s">
        <v>185</v>
      </c>
      <c r="J7" s="29" t="s">
        <v>98</v>
      </c>
    </row>
    <row r="8" spans="1:10" ht="12.75">
      <c r="A8" s="269">
        <v>5</v>
      </c>
      <c r="B8" s="23" t="s">
        <v>47</v>
      </c>
      <c r="C8" s="24">
        <v>11.94</v>
      </c>
      <c r="D8" s="19" t="s">
        <v>68</v>
      </c>
      <c r="E8" s="25">
        <v>14.202</v>
      </c>
      <c r="F8" s="87" t="s">
        <v>1</v>
      </c>
      <c r="G8" s="87" t="s">
        <v>98</v>
      </c>
      <c r="H8" s="87" t="s">
        <v>98</v>
      </c>
      <c r="I8" s="184" t="s">
        <v>185</v>
      </c>
      <c r="J8" s="29" t="s">
        <v>98</v>
      </c>
    </row>
    <row r="9" spans="1:10" ht="12.75">
      <c r="A9" s="270"/>
      <c r="B9" s="23" t="s">
        <v>46</v>
      </c>
      <c r="C9" s="24">
        <v>9.98</v>
      </c>
      <c r="D9" s="24" t="s">
        <v>67</v>
      </c>
      <c r="E9" s="25">
        <v>11.436</v>
      </c>
      <c r="F9" s="87" t="s">
        <v>1</v>
      </c>
      <c r="G9" s="87" t="s">
        <v>98</v>
      </c>
      <c r="H9" s="87" t="s">
        <v>98</v>
      </c>
      <c r="I9" s="184" t="s">
        <v>186</v>
      </c>
      <c r="J9" s="29" t="s">
        <v>98</v>
      </c>
    </row>
    <row r="10" spans="1:10" ht="14.25" customHeight="1">
      <c r="A10" s="8">
        <v>6</v>
      </c>
      <c r="B10" s="7" t="s">
        <v>63</v>
      </c>
      <c r="C10" s="25">
        <v>10.61</v>
      </c>
      <c r="D10" s="19" t="s">
        <v>68</v>
      </c>
      <c r="E10" s="25">
        <v>12.67</v>
      </c>
      <c r="F10" s="87" t="s">
        <v>50</v>
      </c>
      <c r="G10" s="87" t="s">
        <v>98</v>
      </c>
      <c r="H10" s="87" t="s">
        <v>98</v>
      </c>
      <c r="I10" s="184" t="s">
        <v>185</v>
      </c>
      <c r="J10" s="29" t="s">
        <v>98</v>
      </c>
    </row>
    <row r="11" spans="1:10" ht="14.25" customHeight="1">
      <c r="A11" s="66">
        <v>7</v>
      </c>
      <c r="B11" s="9" t="s">
        <v>55</v>
      </c>
      <c r="C11" s="16">
        <v>7.42</v>
      </c>
      <c r="D11" s="19" t="s">
        <v>68</v>
      </c>
      <c r="E11" s="17">
        <v>8.224</v>
      </c>
      <c r="F11" s="87" t="s">
        <v>0</v>
      </c>
      <c r="G11" s="87" t="s">
        <v>1</v>
      </c>
      <c r="H11" s="87" t="s">
        <v>0</v>
      </c>
      <c r="I11" s="184" t="s">
        <v>185</v>
      </c>
      <c r="J11" s="29" t="s">
        <v>98</v>
      </c>
    </row>
    <row r="12" spans="1:10" ht="12.75">
      <c r="A12" s="8">
        <v>8</v>
      </c>
      <c r="B12" s="9" t="s">
        <v>58</v>
      </c>
      <c r="C12" s="16">
        <v>15.625</v>
      </c>
      <c r="D12" s="16" t="s">
        <v>68</v>
      </c>
      <c r="E12" s="17">
        <v>15.62</v>
      </c>
      <c r="F12" s="55" t="s">
        <v>1</v>
      </c>
      <c r="G12" s="55" t="s">
        <v>98</v>
      </c>
      <c r="H12" s="55" t="s">
        <v>98</v>
      </c>
      <c r="I12" s="185" t="s">
        <v>185</v>
      </c>
      <c r="J12" s="29" t="s">
        <v>98</v>
      </c>
    </row>
    <row r="13" spans="1:10" ht="12.75">
      <c r="A13" s="8">
        <v>9</v>
      </c>
      <c r="B13" s="9" t="s">
        <v>60</v>
      </c>
      <c r="C13" s="16">
        <v>10.37</v>
      </c>
      <c r="D13" s="19" t="s">
        <v>68</v>
      </c>
      <c r="E13" s="17">
        <v>10.603</v>
      </c>
      <c r="F13" s="55" t="s">
        <v>1</v>
      </c>
      <c r="G13" s="55" t="s">
        <v>98</v>
      </c>
      <c r="H13" s="55" t="s">
        <v>98</v>
      </c>
      <c r="I13" s="185" t="s">
        <v>185</v>
      </c>
      <c r="J13" s="29" t="s">
        <v>98</v>
      </c>
    </row>
    <row r="14" spans="1:10" ht="12.75">
      <c r="A14" s="275">
        <v>10</v>
      </c>
      <c r="B14" s="9" t="s">
        <v>57</v>
      </c>
      <c r="C14" s="16">
        <v>12.97</v>
      </c>
      <c r="D14" s="19" t="s">
        <v>68</v>
      </c>
      <c r="E14" s="17">
        <v>12.99</v>
      </c>
      <c r="F14" s="55" t="s">
        <v>1</v>
      </c>
      <c r="G14" s="55" t="s">
        <v>98</v>
      </c>
      <c r="H14" s="55" t="s">
        <v>98</v>
      </c>
      <c r="I14" s="185" t="s">
        <v>185</v>
      </c>
      <c r="J14" s="29" t="s">
        <v>98</v>
      </c>
    </row>
    <row r="15" spans="1:10" ht="12.75">
      <c r="A15" s="275"/>
      <c r="B15" s="9" t="s">
        <v>61</v>
      </c>
      <c r="C15" s="16">
        <v>3.31</v>
      </c>
      <c r="D15" s="16" t="s">
        <v>67</v>
      </c>
      <c r="E15" s="17">
        <v>3.31</v>
      </c>
      <c r="F15" s="55" t="s">
        <v>1</v>
      </c>
      <c r="G15" s="55" t="s">
        <v>98</v>
      </c>
      <c r="H15" s="55" t="s">
        <v>98</v>
      </c>
      <c r="I15" s="185" t="s">
        <v>185</v>
      </c>
      <c r="J15" s="29" t="s">
        <v>98</v>
      </c>
    </row>
    <row r="16" spans="1:10" ht="12.75">
      <c r="A16" s="66">
        <v>11</v>
      </c>
      <c r="B16" s="9" t="s">
        <v>62</v>
      </c>
      <c r="C16" s="16">
        <v>11.318</v>
      </c>
      <c r="D16" s="19" t="s">
        <v>68</v>
      </c>
      <c r="E16" s="17">
        <v>14.31</v>
      </c>
      <c r="F16" s="55" t="s">
        <v>1</v>
      </c>
      <c r="G16" s="55" t="s">
        <v>98</v>
      </c>
      <c r="H16" s="55" t="s">
        <v>98</v>
      </c>
      <c r="I16" s="185" t="s">
        <v>185</v>
      </c>
      <c r="J16" s="29" t="s">
        <v>98</v>
      </c>
    </row>
    <row r="17" spans="1:10" ht="12.75">
      <c r="A17" s="8">
        <v>12</v>
      </c>
      <c r="B17" s="9" t="s">
        <v>64</v>
      </c>
      <c r="C17" s="16">
        <v>34.78</v>
      </c>
      <c r="D17" s="19" t="s">
        <v>68</v>
      </c>
      <c r="E17" s="17">
        <v>34.778</v>
      </c>
      <c r="F17" s="55" t="s">
        <v>1</v>
      </c>
      <c r="G17" s="55" t="s">
        <v>98</v>
      </c>
      <c r="H17" s="55" t="s">
        <v>98</v>
      </c>
      <c r="I17" s="185" t="s">
        <v>185</v>
      </c>
      <c r="J17" s="29" t="s">
        <v>98</v>
      </c>
    </row>
    <row r="18" spans="1:10" ht="12.75">
      <c r="A18" s="57" t="s">
        <v>83</v>
      </c>
      <c r="B18" s="58">
        <f>COUNTA(B4:B17)</f>
        <v>14</v>
      </c>
      <c r="C18" s="58"/>
      <c r="D18" s="58"/>
      <c r="E18" s="58"/>
      <c r="F18" s="59">
        <f>COUNTIF(F4:F17,"yes")/B18</f>
        <v>0.21428571428571427</v>
      </c>
      <c r="G18" s="59">
        <f>COUNTIF(G4:G17,"yes")/B18</f>
        <v>0</v>
      </c>
      <c r="H18" s="59">
        <f>COUNTIF(H4:H17,"yes")/B18</f>
        <v>0.21428571428571427</v>
      </c>
      <c r="I18" s="186"/>
      <c r="J18" s="58" t="s">
        <v>98</v>
      </c>
    </row>
    <row r="20" ht="12.75">
      <c r="B20" t="s">
        <v>184</v>
      </c>
    </row>
  </sheetData>
  <sheetProtection/>
  <mergeCells count="11">
    <mergeCell ref="A2:A3"/>
    <mergeCell ref="D2:D3"/>
    <mergeCell ref="B2:B3"/>
    <mergeCell ref="A14:A15"/>
    <mergeCell ref="A8:A9"/>
    <mergeCell ref="A1:J1"/>
    <mergeCell ref="J2:J3"/>
    <mergeCell ref="F2:F3"/>
    <mergeCell ref="G2:G3"/>
    <mergeCell ref="C2:C3"/>
    <mergeCell ref="E2:E3"/>
  </mergeCells>
  <conditionalFormatting sqref="F4:I17">
    <cfRule type="cellIs" priority="1" dxfId="0" operator="equal" stopIfTrue="1">
      <formula>"yes"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2" sqref="F2:F3"/>
    </sheetView>
  </sheetViews>
  <sheetFormatPr defaultColWidth="9.140625" defaultRowHeight="12.75"/>
  <cols>
    <col min="1" max="1" width="6.00390625" style="0" customWidth="1"/>
    <col min="2" max="4" width="12.140625" style="0" customWidth="1"/>
    <col min="5" max="5" width="13.7109375" style="0" customWidth="1"/>
    <col min="6" max="6" width="19.140625" style="0" customWidth="1"/>
  </cols>
  <sheetData>
    <row r="1" spans="1:6" ht="20.25" customHeight="1">
      <c r="A1" s="300" t="s">
        <v>80</v>
      </c>
      <c r="B1" s="300"/>
      <c r="C1" s="300"/>
      <c r="D1" s="300"/>
      <c r="E1" s="300"/>
      <c r="F1" s="300"/>
    </row>
    <row r="2" spans="1:6" ht="49.5" customHeight="1">
      <c r="A2" s="334" t="s">
        <v>48</v>
      </c>
      <c r="B2" s="281" t="s">
        <v>51</v>
      </c>
      <c r="C2" s="281" t="s">
        <v>97</v>
      </c>
      <c r="D2" s="281" t="s">
        <v>66</v>
      </c>
      <c r="E2" s="281" t="s">
        <v>65</v>
      </c>
      <c r="F2" s="286" t="s">
        <v>117</v>
      </c>
    </row>
    <row r="3" spans="1:6" ht="9" customHeight="1" hidden="1">
      <c r="A3" s="335"/>
      <c r="B3" s="282"/>
      <c r="C3" s="282"/>
      <c r="D3" s="282"/>
      <c r="E3" s="282"/>
      <c r="F3" s="287"/>
    </row>
    <row r="4" spans="1:6" ht="12.75">
      <c r="A4" s="8">
        <v>1</v>
      </c>
      <c r="B4" s="22" t="s">
        <v>52</v>
      </c>
      <c r="C4" s="19">
        <v>10.9</v>
      </c>
      <c r="D4" s="19" t="s">
        <v>67</v>
      </c>
      <c r="E4" s="17">
        <v>10.89</v>
      </c>
      <c r="F4" s="87" t="s">
        <v>98</v>
      </c>
    </row>
    <row r="5" spans="1:6" ht="12.75">
      <c r="A5" s="8">
        <v>2</v>
      </c>
      <c r="B5" s="22" t="s">
        <v>53</v>
      </c>
      <c r="C5" s="19">
        <v>9.19</v>
      </c>
      <c r="D5" s="19" t="s">
        <v>68</v>
      </c>
      <c r="E5" s="17">
        <v>10.98</v>
      </c>
      <c r="F5" s="87" t="s">
        <v>98</v>
      </c>
    </row>
    <row r="6" spans="1:6" ht="12.75">
      <c r="A6" s="8">
        <v>3</v>
      </c>
      <c r="B6" s="22" t="s">
        <v>54</v>
      </c>
      <c r="C6" s="19">
        <v>9.329</v>
      </c>
      <c r="D6" s="19" t="s">
        <v>68</v>
      </c>
      <c r="E6" s="17">
        <v>8.41</v>
      </c>
      <c r="F6" s="87" t="s">
        <v>98</v>
      </c>
    </row>
    <row r="7" spans="1:6" ht="12.75">
      <c r="A7" s="8">
        <v>4</v>
      </c>
      <c r="B7" s="22" t="s">
        <v>59</v>
      </c>
      <c r="C7" s="19">
        <v>9.557</v>
      </c>
      <c r="D7" s="19" t="s">
        <v>68</v>
      </c>
      <c r="E7" s="17">
        <v>12.29</v>
      </c>
      <c r="F7" s="87" t="s">
        <v>0</v>
      </c>
    </row>
    <row r="8" spans="1:6" ht="12.75">
      <c r="A8" s="269">
        <v>5</v>
      </c>
      <c r="B8" s="23" t="s">
        <v>47</v>
      </c>
      <c r="C8" s="24">
        <v>11.94</v>
      </c>
      <c r="D8" s="19" t="s">
        <v>68</v>
      </c>
      <c r="E8" s="25">
        <v>14.202</v>
      </c>
      <c r="F8" s="87" t="s">
        <v>98</v>
      </c>
    </row>
    <row r="9" spans="1:6" ht="12.75">
      <c r="A9" s="270"/>
      <c r="B9" s="23" t="s">
        <v>46</v>
      </c>
      <c r="C9" s="24">
        <v>9.98</v>
      </c>
      <c r="D9" s="24" t="s">
        <v>67</v>
      </c>
      <c r="E9" s="25">
        <v>11.436</v>
      </c>
      <c r="F9" s="87" t="s">
        <v>98</v>
      </c>
    </row>
    <row r="10" spans="1:6" ht="14.25" customHeight="1">
      <c r="A10" s="8">
        <v>6</v>
      </c>
      <c r="B10" s="7" t="s">
        <v>63</v>
      </c>
      <c r="C10" s="25">
        <v>10.61</v>
      </c>
      <c r="D10" s="19" t="s">
        <v>68</v>
      </c>
      <c r="E10" s="25">
        <v>12.67</v>
      </c>
      <c r="F10" s="87" t="s">
        <v>98</v>
      </c>
    </row>
    <row r="11" spans="1:6" ht="14.25" customHeight="1">
      <c r="A11" s="66">
        <v>7</v>
      </c>
      <c r="B11" s="9" t="s">
        <v>55</v>
      </c>
      <c r="C11" s="16">
        <v>7.42</v>
      </c>
      <c r="D11" s="19" t="s">
        <v>68</v>
      </c>
      <c r="E11" s="17">
        <v>8.224</v>
      </c>
      <c r="F11" s="87" t="s">
        <v>98</v>
      </c>
    </row>
    <row r="12" spans="1:6" ht="12.75">
      <c r="A12" s="8">
        <v>8</v>
      </c>
      <c r="B12" s="9" t="s">
        <v>58</v>
      </c>
      <c r="C12" s="16">
        <v>15.625</v>
      </c>
      <c r="D12" s="16" t="s">
        <v>68</v>
      </c>
      <c r="E12" s="17">
        <v>15.62</v>
      </c>
      <c r="F12" s="87" t="s">
        <v>98</v>
      </c>
    </row>
    <row r="13" spans="1:6" ht="12.75">
      <c r="A13" s="8">
        <v>9</v>
      </c>
      <c r="B13" s="9" t="s">
        <v>60</v>
      </c>
      <c r="C13" s="16">
        <v>10.37</v>
      </c>
      <c r="D13" s="19" t="s">
        <v>68</v>
      </c>
      <c r="E13" s="17">
        <v>10.603</v>
      </c>
      <c r="F13" s="87" t="s">
        <v>98</v>
      </c>
    </row>
    <row r="14" spans="1:6" ht="12.75">
      <c r="A14" s="275">
        <v>10</v>
      </c>
      <c r="B14" s="9" t="s">
        <v>57</v>
      </c>
      <c r="C14" s="16">
        <v>12.97</v>
      </c>
      <c r="D14" s="19" t="s">
        <v>68</v>
      </c>
      <c r="E14" s="17">
        <v>12.99</v>
      </c>
      <c r="F14" s="87" t="s">
        <v>98</v>
      </c>
    </row>
    <row r="15" spans="1:6" ht="12.75">
      <c r="A15" s="275"/>
      <c r="B15" s="9" t="s">
        <v>61</v>
      </c>
      <c r="C15" s="16">
        <v>3.31</v>
      </c>
      <c r="D15" s="16" t="s">
        <v>67</v>
      </c>
      <c r="E15" s="17">
        <v>3.31</v>
      </c>
      <c r="F15" s="87" t="s">
        <v>98</v>
      </c>
    </row>
    <row r="16" spans="1:6" ht="12.75">
      <c r="A16" s="66">
        <v>11</v>
      </c>
      <c r="B16" s="9" t="s">
        <v>62</v>
      </c>
      <c r="C16" s="16">
        <v>11.318</v>
      </c>
      <c r="D16" s="19" t="s">
        <v>68</v>
      </c>
      <c r="E16" s="17">
        <v>14.31</v>
      </c>
      <c r="F16" s="87" t="s">
        <v>98</v>
      </c>
    </row>
    <row r="17" spans="1:6" ht="12.75">
      <c r="A17" s="8">
        <v>12</v>
      </c>
      <c r="B17" s="9" t="s">
        <v>64</v>
      </c>
      <c r="C17" s="16">
        <v>34.78</v>
      </c>
      <c r="D17" s="19" t="s">
        <v>68</v>
      </c>
      <c r="E17" s="17">
        <v>34.778</v>
      </c>
      <c r="F17" s="87" t="s">
        <v>98</v>
      </c>
    </row>
    <row r="18" spans="1:6" ht="12.75">
      <c r="A18" s="58" t="s">
        <v>83</v>
      </c>
      <c r="B18" s="58">
        <f>COUNTA(B4:B17)</f>
        <v>14</v>
      </c>
      <c r="C18" s="58"/>
      <c r="D18" s="58"/>
      <c r="E18" s="58"/>
      <c r="F18" s="59">
        <f>COUNTIF(F4:F17,"yes")/B18</f>
        <v>0.07142857142857142</v>
      </c>
    </row>
  </sheetData>
  <sheetProtection/>
  <mergeCells count="9">
    <mergeCell ref="A1:F1"/>
    <mergeCell ref="D2:D3"/>
    <mergeCell ref="A14:A15"/>
    <mergeCell ref="F2:F3"/>
    <mergeCell ref="A8:A9"/>
    <mergeCell ref="A2:A3"/>
    <mergeCell ref="B2:B3"/>
    <mergeCell ref="E2:E3"/>
    <mergeCell ref="C2:C3"/>
  </mergeCells>
  <conditionalFormatting sqref="F4:F17">
    <cfRule type="cellIs" priority="1" dxfId="0" operator="equal" stopIfTrue="1">
      <formula>"yes"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6.00390625" style="0" customWidth="1"/>
    <col min="2" max="4" width="12.7109375" style="0" customWidth="1"/>
    <col min="5" max="5" width="13.8515625" style="0" customWidth="1"/>
    <col min="6" max="6" width="13.8515625" style="187" customWidth="1"/>
    <col min="7" max="7" width="18.57421875" style="0" customWidth="1"/>
  </cols>
  <sheetData>
    <row r="1" spans="1:7" ht="20.25" customHeight="1">
      <c r="A1" s="300" t="s">
        <v>81</v>
      </c>
      <c r="B1" s="300"/>
      <c r="C1" s="300"/>
      <c r="D1" s="300"/>
      <c r="E1" s="300"/>
      <c r="F1" s="300"/>
      <c r="G1" s="300"/>
    </row>
    <row r="2" spans="1:7" ht="41.25" customHeight="1">
      <c r="A2" s="334" t="s">
        <v>48</v>
      </c>
      <c r="B2" s="281" t="s">
        <v>51</v>
      </c>
      <c r="C2" s="281" t="s">
        <v>97</v>
      </c>
      <c r="D2" s="281" t="s">
        <v>66</v>
      </c>
      <c r="E2" s="281" t="s">
        <v>65</v>
      </c>
      <c r="F2" s="188" t="s">
        <v>187</v>
      </c>
      <c r="G2" s="336" t="s">
        <v>118</v>
      </c>
    </row>
    <row r="3" spans="1:7" ht="9" customHeight="1" hidden="1">
      <c r="A3" s="335"/>
      <c r="B3" s="282"/>
      <c r="C3" s="282"/>
      <c r="D3" s="282"/>
      <c r="E3" s="282"/>
      <c r="F3" s="189"/>
      <c r="G3" s="336"/>
    </row>
    <row r="4" spans="1:7" ht="12.75">
      <c r="A4" s="8">
        <v>1</v>
      </c>
      <c r="B4" s="22" t="s">
        <v>52</v>
      </c>
      <c r="C4" s="19">
        <v>10.9</v>
      </c>
      <c r="D4" s="19" t="s">
        <v>67</v>
      </c>
      <c r="E4" s="17">
        <v>10.89</v>
      </c>
      <c r="F4" s="190"/>
      <c r="G4" s="87" t="s">
        <v>1</v>
      </c>
    </row>
    <row r="5" spans="1:7" ht="12.75">
      <c r="A5" s="8">
        <v>2</v>
      </c>
      <c r="B5" s="22" t="s">
        <v>53</v>
      </c>
      <c r="C5" s="19">
        <v>9.19</v>
      </c>
      <c r="D5" s="19" t="s">
        <v>68</v>
      </c>
      <c r="E5" s="17">
        <v>10.98</v>
      </c>
      <c r="F5" s="190"/>
      <c r="G5" s="87" t="s">
        <v>1</v>
      </c>
    </row>
    <row r="6" spans="1:7" ht="12.75">
      <c r="A6" s="8">
        <v>3</v>
      </c>
      <c r="B6" s="22" t="s">
        <v>54</v>
      </c>
      <c r="C6" s="19">
        <v>9.329</v>
      </c>
      <c r="D6" s="19" t="s">
        <v>68</v>
      </c>
      <c r="E6" s="17">
        <v>8.41</v>
      </c>
      <c r="F6" s="190"/>
      <c r="G6" s="87" t="s">
        <v>1</v>
      </c>
    </row>
    <row r="7" spans="1:7" ht="12.75">
      <c r="A7" s="8">
        <v>4</v>
      </c>
      <c r="B7" s="22" t="s">
        <v>59</v>
      </c>
      <c r="C7" s="19">
        <v>9.557</v>
      </c>
      <c r="D7" s="19" t="s">
        <v>68</v>
      </c>
      <c r="E7" s="17">
        <v>12.29</v>
      </c>
      <c r="F7" s="190"/>
      <c r="G7" s="87" t="s">
        <v>1</v>
      </c>
    </row>
    <row r="8" spans="1:7" ht="12.75">
      <c r="A8" s="269">
        <v>5</v>
      </c>
      <c r="B8" s="23" t="s">
        <v>47</v>
      </c>
      <c r="C8" s="24">
        <v>11.94</v>
      </c>
      <c r="D8" s="19" t="s">
        <v>68</v>
      </c>
      <c r="E8" s="25">
        <v>14.202</v>
      </c>
      <c r="F8" s="191"/>
      <c r="G8" s="87" t="s">
        <v>1</v>
      </c>
    </row>
    <row r="9" spans="1:7" ht="12.75">
      <c r="A9" s="270"/>
      <c r="B9" s="23" t="s">
        <v>46</v>
      </c>
      <c r="C9" s="24">
        <v>9.98</v>
      </c>
      <c r="D9" s="24" t="s">
        <v>67</v>
      </c>
      <c r="E9" s="25">
        <v>11.436</v>
      </c>
      <c r="F9" s="191"/>
      <c r="G9" s="87" t="s">
        <v>0</v>
      </c>
    </row>
    <row r="10" spans="1:7" ht="14.25" customHeight="1">
      <c r="A10" s="8">
        <v>6</v>
      </c>
      <c r="B10" s="7" t="s">
        <v>63</v>
      </c>
      <c r="C10" s="25">
        <v>10.61</v>
      </c>
      <c r="D10" s="19" t="s">
        <v>68</v>
      </c>
      <c r="E10" s="25">
        <v>12.67</v>
      </c>
      <c r="F10" s="191"/>
      <c r="G10" s="87" t="s">
        <v>1</v>
      </c>
    </row>
    <row r="11" spans="1:7" ht="14.25" customHeight="1">
      <c r="A11" s="66">
        <v>7</v>
      </c>
      <c r="B11" s="9" t="s">
        <v>55</v>
      </c>
      <c r="C11" s="16">
        <v>7.42</v>
      </c>
      <c r="D11" s="19" t="s">
        <v>68</v>
      </c>
      <c r="E11" s="17">
        <v>8.224</v>
      </c>
      <c r="F11" s="190"/>
      <c r="G11" s="87" t="s">
        <v>1</v>
      </c>
    </row>
    <row r="12" spans="1:7" ht="12.75">
      <c r="A12" s="8">
        <v>8</v>
      </c>
      <c r="B12" s="9" t="s">
        <v>58</v>
      </c>
      <c r="C12" s="16">
        <v>15.625</v>
      </c>
      <c r="D12" s="16" t="s">
        <v>68</v>
      </c>
      <c r="E12" s="17">
        <v>15.62</v>
      </c>
      <c r="F12" s="190"/>
      <c r="G12" s="87" t="s">
        <v>0</v>
      </c>
    </row>
    <row r="13" spans="1:7" ht="12.75">
      <c r="A13" s="8">
        <v>9</v>
      </c>
      <c r="B13" s="9" t="s">
        <v>60</v>
      </c>
      <c r="C13" s="16">
        <v>10.37</v>
      </c>
      <c r="D13" s="19" t="s">
        <v>68</v>
      </c>
      <c r="E13" s="17">
        <v>10.603</v>
      </c>
      <c r="F13" s="190"/>
      <c r="G13" s="87" t="s">
        <v>1</v>
      </c>
    </row>
    <row r="14" spans="1:7" ht="12.75">
      <c r="A14" s="275">
        <v>10</v>
      </c>
      <c r="B14" s="9" t="s">
        <v>57</v>
      </c>
      <c r="C14" s="16">
        <v>12.97</v>
      </c>
      <c r="D14" s="19" t="s">
        <v>68</v>
      </c>
      <c r="E14" s="17">
        <v>12.99</v>
      </c>
      <c r="F14" s="190"/>
      <c r="G14" s="87" t="s">
        <v>1</v>
      </c>
    </row>
    <row r="15" spans="1:7" ht="12.75">
      <c r="A15" s="275"/>
      <c r="B15" s="9" t="s">
        <v>61</v>
      </c>
      <c r="C15" s="16">
        <v>3.31</v>
      </c>
      <c r="D15" s="16" t="s">
        <v>67</v>
      </c>
      <c r="E15" s="17">
        <v>3.31</v>
      </c>
      <c r="F15" s="190"/>
      <c r="G15" s="87" t="s">
        <v>1</v>
      </c>
    </row>
    <row r="16" spans="1:7" ht="12.75">
      <c r="A16" s="66">
        <v>11</v>
      </c>
      <c r="B16" s="9" t="s">
        <v>62</v>
      </c>
      <c r="C16" s="16">
        <v>11.318</v>
      </c>
      <c r="D16" s="19" t="s">
        <v>68</v>
      </c>
      <c r="E16" s="17">
        <v>14.31</v>
      </c>
      <c r="F16" s="190"/>
      <c r="G16" s="87" t="s">
        <v>1</v>
      </c>
    </row>
    <row r="17" spans="1:7" ht="12.75">
      <c r="A17" s="8">
        <v>12</v>
      </c>
      <c r="B17" s="9" t="s">
        <v>64</v>
      </c>
      <c r="C17" s="16">
        <v>34.78</v>
      </c>
      <c r="D17" s="19" t="s">
        <v>68</v>
      </c>
      <c r="E17" s="17">
        <v>34.778</v>
      </c>
      <c r="F17" s="190"/>
      <c r="G17" s="87" t="s">
        <v>1</v>
      </c>
    </row>
    <row r="18" spans="1:7" ht="12.75">
      <c r="A18" s="58" t="s">
        <v>83</v>
      </c>
      <c r="B18" s="58">
        <f>COUNTA(B4:B17)</f>
        <v>14</v>
      </c>
      <c r="C18" s="58"/>
      <c r="D18" s="58"/>
      <c r="E18" s="58"/>
      <c r="F18" s="192"/>
      <c r="G18" s="59">
        <f>COUNTIF(G4:G17,"yes")/B18</f>
        <v>0.14285714285714285</v>
      </c>
    </row>
  </sheetData>
  <sheetProtection/>
  <mergeCells count="9">
    <mergeCell ref="A8:A9"/>
    <mergeCell ref="A2:A3"/>
    <mergeCell ref="A1:G1"/>
    <mergeCell ref="A14:A15"/>
    <mergeCell ref="B2:B3"/>
    <mergeCell ref="E2:E3"/>
    <mergeCell ref="C2:C3"/>
    <mergeCell ref="D2:D3"/>
    <mergeCell ref="G2:G3"/>
  </mergeCells>
  <conditionalFormatting sqref="G4:G17">
    <cfRule type="cellIs" priority="1" dxfId="0" operator="equal" stopIfTrue="1">
      <formula>"yes"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B7" sqref="B7:F7"/>
    </sheetView>
  </sheetViews>
  <sheetFormatPr defaultColWidth="9.140625" defaultRowHeight="12.75"/>
  <cols>
    <col min="2" max="2" width="10.28125" style="0" customWidth="1"/>
    <col min="3" max="3" width="13.7109375" style="0" customWidth="1"/>
    <col min="4" max="4" width="14.00390625" style="0" customWidth="1"/>
    <col min="5" max="5" width="14.8515625" style="0" customWidth="1"/>
    <col min="6" max="6" width="25.140625" style="0" customWidth="1"/>
  </cols>
  <sheetData>
    <row r="1" spans="1:6" ht="15.75">
      <c r="A1" s="356" t="s">
        <v>138</v>
      </c>
      <c r="B1" s="356"/>
      <c r="C1" s="356"/>
      <c r="D1" s="356"/>
      <c r="E1" s="356"/>
      <c r="F1" s="356"/>
    </row>
    <row r="2" ht="12.75">
      <c r="A2" t="s">
        <v>137</v>
      </c>
    </row>
    <row r="3" spans="1:6" ht="12.75">
      <c r="A3" s="114" t="s">
        <v>163</v>
      </c>
      <c r="B3" s="357" t="s">
        <v>164</v>
      </c>
      <c r="C3" s="357"/>
      <c r="D3" s="357"/>
      <c r="E3" s="357"/>
      <c r="F3" s="357"/>
    </row>
    <row r="4" spans="1:6" ht="15">
      <c r="A4" s="1">
        <v>1</v>
      </c>
      <c r="B4" s="354" t="s">
        <v>125</v>
      </c>
      <c r="C4" s="354"/>
      <c r="D4" s="354"/>
      <c r="E4" s="354"/>
      <c r="F4" s="354"/>
    </row>
    <row r="5" spans="1:6" ht="15">
      <c r="A5" s="1">
        <v>2</v>
      </c>
      <c r="B5" s="354" t="s">
        <v>253</v>
      </c>
      <c r="C5" s="354"/>
      <c r="D5" s="354"/>
      <c r="E5" s="354"/>
      <c r="F5" s="354"/>
    </row>
    <row r="6" spans="1:6" ht="15.75" customHeight="1">
      <c r="A6" s="1">
        <v>3</v>
      </c>
      <c r="B6" s="354" t="s">
        <v>165</v>
      </c>
      <c r="C6" s="354"/>
      <c r="D6" s="354"/>
      <c r="E6" s="354"/>
      <c r="F6" s="354"/>
    </row>
    <row r="7" spans="1:6" ht="29.25" customHeight="1">
      <c r="A7" s="1">
        <v>4</v>
      </c>
      <c r="B7" s="355" t="s">
        <v>254</v>
      </c>
      <c r="C7" s="355"/>
      <c r="D7" s="355"/>
      <c r="E7" s="355"/>
      <c r="F7" s="355"/>
    </row>
    <row r="8" spans="1:6" ht="15">
      <c r="A8" s="1">
        <v>5</v>
      </c>
      <c r="B8" s="354" t="s">
        <v>126</v>
      </c>
      <c r="C8" s="354"/>
      <c r="D8" s="354"/>
      <c r="E8" s="354"/>
      <c r="F8" s="354"/>
    </row>
    <row r="10" spans="1:6" ht="18.75">
      <c r="A10" s="300"/>
      <c r="B10" s="300"/>
      <c r="C10" s="300"/>
      <c r="D10" s="300"/>
      <c r="E10" s="300"/>
      <c r="F10" s="300"/>
    </row>
    <row r="11" spans="1:6" ht="21" customHeight="1">
      <c r="A11" s="334" t="s">
        <v>48</v>
      </c>
      <c r="B11" s="352" t="s">
        <v>162</v>
      </c>
      <c r="C11" s="281" t="s">
        <v>51</v>
      </c>
      <c r="D11" s="277" t="s">
        <v>168</v>
      </c>
      <c r="E11" s="281" t="s">
        <v>127</v>
      </c>
      <c r="F11" s="281" t="s">
        <v>188</v>
      </c>
    </row>
    <row r="12" spans="1:6" ht="15.75" customHeight="1">
      <c r="A12" s="335"/>
      <c r="B12" s="353"/>
      <c r="C12" s="282"/>
      <c r="D12" s="278"/>
      <c r="E12" s="282"/>
      <c r="F12" s="282"/>
    </row>
    <row r="13" spans="1:6" ht="12.75">
      <c r="A13" s="8">
        <v>1</v>
      </c>
      <c r="B13" s="22"/>
      <c r="C13" s="22" t="s">
        <v>52</v>
      </c>
      <c r="D13" s="19" t="s">
        <v>1</v>
      </c>
      <c r="E13" s="31"/>
      <c r="F13" s="17"/>
    </row>
    <row r="14" spans="1:6" ht="12.75">
      <c r="A14" s="8">
        <v>2</v>
      </c>
      <c r="B14" s="22"/>
      <c r="C14" s="22" t="s">
        <v>53</v>
      </c>
      <c r="D14" s="19" t="s">
        <v>1</v>
      </c>
      <c r="E14" s="31"/>
      <c r="F14" s="17"/>
    </row>
    <row r="15" spans="1:6" ht="12.75">
      <c r="A15" s="8">
        <v>3</v>
      </c>
      <c r="B15" s="22"/>
      <c r="C15" s="22" t="s">
        <v>54</v>
      </c>
      <c r="D15" s="19" t="s">
        <v>1</v>
      </c>
      <c r="E15" s="31"/>
      <c r="F15" s="17"/>
    </row>
    <row r="16" spans="1:6" ht="12.75">
      <c r="A16" s="8">
        <v>4</v>
      </c>
      <c r="B16" s="22"/>
      <c r="C16" s="22" t="s">
        <v>59</v>
      </c>
      <c r="D16" s="19" t="s">
        <v>1</v>
      </c>
      <c r="E16" s="31"/>
      <c r="F16" s="17"/>
    </row>
    <row r="17" spans="1:6" ht="12.75">
      <c r="A17" s="269">
        <v>5</v>
      </c>
      <c r="B17" s="350"/>
      <c r="C17" s="23" t="s">
        <v>47</v>
      </c>
      <c r="D17" s="19" t="s">
        <v>1</v>
      </c>
      <c r="E17" s="31"/>
      <c r="F17" s="25"/>
    </row>
    <row r="18" spans="1:6" ht="12.75">
      <c r="A18" s="270"/>
      <c r="B18" s="351"/>
      <c r="C18" s="23" t="s">
        <v>46</v>
      </c>
      <c r="D18" s="19" t="s">
        <v>1</v>
      </c>
      <c r="E18" s="100"/>
      <c r="F18" s="25"/>
    </row>
    <row r="19" spans="1:6" ht="12.75">
      <c r="A19" s="8">
        <v>6</v>
      </c>
      <c r="B19" s="10"/>
      <c r="C19" s="7" t="s">
        <v>63</v>
      </c>
      <c r="D19" s="19" t="s">
        <v>1</v>
      </c>
      <c r="E19" s="31"/>
      <c r="F19" s="25"/>
    </row>
    <row r="20" spans="1:6" ht="12.75">
      <c r="A20" s="269">
        <v>7</v>
      </c>
      <c r="B20" s="350"/>
      <c r="C20" s="9" t="s">
        <v>55</v>
      </c>
      <c r="D20" s="19" t="s">
        <v>1</v>
      </c>
      <c r="E20" s="31"/>
      <c r="F20" s="17"/>
    </row>
    <row r="21" spans="1:6" ht="12.75">
      <c r="A21" s="270"/>
      <c r="B21" s="351"/>
      <c r="C21" s="9" t="s">
        <v>56</v>
      </c>
      <c r="D21" s="19" t="s">
        <v>1</v>
      </c>
      <c r="E21" s="68"/>
      <c r="F21" s="17"/>
    </row>
    <row r="22" spans="1:6" ht="12.75">
      <c r="A22" s="8">
        <v>8</v>
      </c>
      <c r="B22" s="10"/>
      <c r="C22" s="9" t="s">
        <v>58</v>
      </c>
      <c r="D22" s="19" t="s">
        <v>1</v>
      </c>
      <c r="E22" s="68"/>
      <c r="F22" s="17"/>
    </row>
    <row r="23" spans="1:6" ht="12.75">
      <c r="A23" s="8">
        <v>9</v>
      </c>
      <c r="B23" s="10"/>
      <c r="C23" s="9" t="s">
        <v>60</v>
      </c>
      <c r="D23" s="19" t="s">
        <v>1</v>
      </c>
      <c r="E23" s="31"/>
      <c r="F23" s="17"/>
    </row>
    <row r="24" spans="1:6" ht="12.75">
      <c r="A24" s="275">
        <v>10</v>
      </c>
      <c r="B24" s="350"/>
      <c r="C24" s="9" t="s">
        <v>57</v>
      </c>
      <c r="D24" s="19" t="s">
        <v>1</v>
      </c>
      <c r="E24" s="31"/>
      <c r="F24" s="17"/>
    </row>
    <row r="25" spans="1:6" ht="12.75">
      <c r="A25" s="275"/>
      <c r="B25" s="351"/>
      <c r="C25" s="9" t="s">
        <v>61</v>
      </c>
      <c r="D25" s="19" t="s">
        <v>1</v>
      </c>
      <c r="E25" s="68"/>
      <c r="F25" s="17"/>
    </row>
    <row r="26" spans="1:6" ht="12.75">
      <c r="A26" s="269">
        <v>11</v>
      </c>
      <c r="B26" s="350"/>
      <c r="C26" s="9" t="s">
        <v>62</v>
      </c>
      <c r="D26" s="19" t="s">
        <v>1</v>
      </c>
      <c r="E26" s="31"/>
      <c r="F26" s="17"/>
    </row>
    <row r="27" spans="1:6" ht="12.75">
      <c r="A27" s="270"/>
      <c r="B27" s="351"/>
      <c r="C27" s="9" t="s">
        <v>69</v>
      </c>
      <c r="D27" s="16" t="s">
        <v>0</v>
      </c>
      <c r="E27" s="31">
        <v>1</v>
      </c>
      <c r="F27" s="17"/>
    </row>
    <row r="28" spans="1:6" ht="12.75">
      <c r="A28" s="8">
        <v>12</v>
      </c>
      <c r="B28" s="10"/>
      <c r="C28" s="9" t="s">
        <v>64</v>
      </c>
      <c r="D28" s="19" t="s">
        <v>1</v>
      </c>
      <c r="E28" s="31"/>
      <c r="F28" s="17"/>
    </row>
    <row r="29" spans="1:6" ht="12.75">
      <c r="A29" s="12">
        <v>13</v>
      </c>
      <c r="B29" s="14"/>
      <c r="C29" s="14" t="s">
        <v>70</v>
      </c>
      <c r="D29" s="16" t="s">
        <v>0</v>
      </c>
      <c r="E29" s="69">
        <v>4</v>
      </c>
      <c r="F29" s="12"/>
    </row>
    <row r="30" spans="1:6" ht="12.75">
      <c r="A30" s="58" t="s">
        <v>83</v>
      </c>
      <c r="B30" s="58">
        <f>COUNTA(B13:B29)</f>
        <v>0</v>
      </c>
      <c r="C30" s="58">
        <f>COUNTA(C13:C29)</f>
        <v>17</v>
      </c>
      <c r="D30" s="59">
        <f>COUNTIF(D13:D29,"yes")/C30</f>
        <v>0.11764705882352941</v>
      </c>
      <c r="E30" s="60"/>
      <c r="F30" s="58"/>
    </row>
  </sheetData>
  <sheetProtection/>
  <mergeCells count="22">
    <mergeCell ref="B5:F5"/>
    <mergeCell ref="B6:F6"/>
    <mergeCell ref="B7:F7"/>
    <mergeCell ref="B8:F8"/>
    <mergeCell ref="A1:F1"/>
    <mergeCell ref="A10:F10"/>
    <mergeCell ref="B3:F3"/>
    <mergeCell ref="B4:F4"/>
    <mergeCell ref="A11:A12"/>
    <mergeCell ref="B11:B12"/>
    <mergeCell ref="C11:C12"/>
    <mergeCell ref="D11:D12"/>
    <mergeCell ref="E11:E12"/>
    <mergeCell ref="F11:F12"/>
    <mergeCell ref="A24:A25"/>
    <mergeCell ref="A17:A18"/>
    <mergeCell ref="A20:A21"/>
    <mergeCell ref="B26:B27"/>
    <mergeCell ref="A26:A27"/>
    <mergeCell ref="B24:B25"/>
    <mergeCell ref="B20:B21"/>
    <mergeCell ref="B17:B18"/>
  </mergeCells>
  <conditionalFormatting sqref="D13:D29">
    <cfRule type="cellIs" priority="1" dxfId="0" operator="equal" stopIfTrue="1">
      <formula>"yes"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6.00390625" style="0" customWidth="1"/>
    <col min="2" max="2" width="12.57421875" style="0" customWidth="1"/>
    <col min="3" max="3" width="17.8515625" style="0" customWidth="1"/>
    <col min="4" max="4" width="21.28125" style="0" customWidth="1"/>
    <col min="5" max="5" width="22.421875" style="0" customWidth="1"/>
    <col min="6" max="6" width="11.00390625" style="0" customWidth="1"/>
    <col min="7" max="7" width="16.00390625" style="0" customWidth="1"/>
  </cols>
  <sheetData>
    <row r="1" spans="1:5" ht="20.25" customHeight="1">
      <c r="A1" s="356" t="s">
        <v>169</v>
      </c>
      <c r="B1" s="356"/>
      <c r="C1" s="356"/>
      <c r="D1" s="65"/>
      <c r="E1" s="65"/>
    </row>
    <row r="2" spans="1:5" ht="40.5" customHeight="1">
      <c r="A2" s="334" t="s">
        <v>48</v>
      </c>
      <c r="B2" s="352" t="s">
        <v>166</v>
      </c>
      <c r="C2" s="336" t="s">
        <v>38</v>
      </c>
      <c r="D2" s="336"/>
      <c r="E2" s="336"/>
    </row>
    <row r="3" spans="1:5" ht="9" customHeight="1">
      <c r="A3" s="358"/>
      <c r="B3" s="359"/>
      <c r="C3" s="336"/>
      <c r="D3" s="336"/>
      <c r="E3" s="336"/>
    </row>
    <row r="4" spans="1:6" ht="68.25" customHeight="1">
      <c r="A4" s="335"/>
      <c r="B4" s="353"/>
      <c r="C4" s="50" t="s">
        <v>119</v>
      </c>
      <c r="D4" s="50" t="s">
        <v>120</v>
      </c>
      <c r="E4" s="50" t="s">
        <v>121</v>
      </c>
      <c r="F4" s="239" t="s">
        <v>2</v>
      </c>
    </row>
    <row r="5" spans="1:5" ht="12.75">
      <c r="A5" s="8">
        <v>1</v>
      </c>
      <c r="B5" s="22" t="s">
        <v>167</v>
      </c>
      <c r="C5" s="85">
        <v>1</v>
      </c>
      <c r="D5" s="87" t="s">
        <v>0</v>
      </c>
      <c r="E5" s="176">
        <v>1</v>
      </c>
    </row>
    <row r="6" spans="1:5" ht="12.75">
      <c r="A6" s="8">
        <v>2</v>
      </c>
      <c r="B6" s="22" t="s">
        <v>167</v>
      </c>
      <c r="C6" s="85">
        <v>1</v>
      </c>
      <c r="D6" s="87" t="s">
        <v>0</v>
      </c>
      <c r="E6" s="176">
        <v>1</v>
      </c>
    </row>
    <row r="7" spans="1:5" ht="12.75">
      <c r="A7" s="8">
        <v>3</v>
      </c>
      <c r="B7" s="22" t="s">
        <v>167</v>
      </c>
      <c r="C7" s="85">
        <v>0</v>
      </c>
      <c r="D7" s="87" t="s">
        <v>1</v>
      </c>
      <c r="E7" s="176"/>
    </row>
    <row r="8" spans="1:5" ht="12.75">
      <c r="A8" s="8">
        <v>4</v>
      </c>
      <c r="B8" s="22" t="s">
        <v>167</v>
      </c>
      <c r="C8" s="85">
        <v>1</v>
      </c>
      <c r="D8" s="87" t="s">
        <v>0</v>
      </c>
      <c r="E8" s="176">
        <v>1</v>
      </c>
    </row>
    <row r="9" spans="1:5" ht="14.25" customHeight="1">
      <c r="A9" s="8">
        <v>5</v>
      </c>
      <c r="B9" s="22" t="s">
        <v>167</v>
      </c>
      <c r="C9" s="85">
        <v>1</v>
      </c>
      <c r="D9" s="87" t="s">
        <v>0</v>
      </c>
      <c r="E9" s="176">
        <v>1</v>
      </c>
    </row>
    <row r="10" spans="1:5" ht="12.75">
      <c r="A10" s="8">
        <v>6</v>
      </c>
      <c r="B10" s="22" t="s">
        <v>167</v>
      </c>
      <c r="C10" s="85">
        <v>1</v>
      </c>
      <c r="D10" s="87" t="s">
        <v>0</v>
      </c>
      <c r="E10" s="176">
        <v>1</v>
      </c>
    </row>
    <row r="11" spans="1:5" ht="12.75">
      <c r="A11" s="8">
        <v>7</v>
      </c>
      <c r="B11" s="22" t="s">
        <v>167</v>
      </c>
      <c r="C11" s="85">
        <v>0</v>
      </c>
      <c r="D11" s="87" t="s">
        <v>1</v>
      </c>
      <c r="E11" s="176"/>
    </row>
    <row r="12" spans="1:5" ht="12.75">
      <c r="A12" s="8">
        <v>8</v>
      </c>
      <c r="B12" s="22" t="s">
        <v>167</v>
      </c>
      <c r="C12" s="85">
        <v>0</v>
      </c>
      <c r="D12" s="87" t="s">
        <v>1</v>
      </c>
      <c r="E12" s="176"/>
    </row>
    <row r="13" spans="1:5" ht="12.75">
      <c r="A13" s="8">
        <v>9</v>
      </c>
      <c r="B13" s="22" t="s">
        <v>167</v>
      </c>
      <c r="C13" s="85">
        <v>1</v>
      </c>
      <c r="D13" s="87" t="s">
        <v>0</v>
      </c>
      <c r="E13" s="176">
        <v>1</v>
      </c>
    </row>
    <row r="14" spans="1:5" ht="12.75">
      <c r="A14" s="58" t="s">
        <v>83</v>
      </c>
      <c r="B14" s="58">
        <f>COUNTA(B5:B13)</f>
        <v>9</v>
      </c>
      <c r="C14" s="60">
        <f>SUM(C5:C13)/B14</f>
        <v>0.6666666666666666</v>
      </c>
      <c r="D14" s="59">
        <f>COUNTIF(D5:D13,"yes")/B14</f>
        <v>0.6666666666666666</v>
      </c>
      <c r="E14" s="60">
        <f>SUM(E5:E13)</f>
        <v>6</v>
      </c>
    </row>
    <row r="17" ht="12.75">
      <c r="B17" s="181" t="s">
        <v>189</v>
      </c>
    </row>
    <row r="18" ht="12.75">
      <c r="B18" s="181" t="s">
        <v>190</v>
      </c>
    </row>
  </sheetData>
  <sheetProtection/>
  <mergeCells count="4">
    <mergeCell ref="A1:C1"/>
    <mergeCell ref="C2:E3"/>
    <mergeCell ref="A2:A4"/>
    <mergeCell ref="B2:B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6.00390625" style="4" customWidth="1"/>
    <col min="2" max="2" width="11.8515625" style="4" bestFit="1" customWidth="1"/>
    <col min="3" max="4" width="9.7109375" style="4" customWidth="1"/>
    <col min="5" max="5" width="14.28125" style="4" customWidth="1"/>
    <col min="6" max="6" width="28.57421875" style="4" customWidth="1"/>
    <col min="7" max="7" width="11.28125" style="4" customWidth="1"/>
    <col min="8" max="8" width="15.28125" style="4" customWidth="1"/>
    <col min="9" max="9" width="12.7109375" style="4" customWidth="1"/>
    <col min="10" max="10" width="15.140625" style="4" customWidth="1"/>
    <col min="11" max="16384" width="9.140625" style="4" customWidth="1"/>
  </cols>
  <sheetData>
    <row r="1" spans="1:10" ht="25.5" customHeight="1">
      <c r="A1" s="276" t="s">
        <v>74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0" ht="46.5" customHeight="1">
      <c r="A2" s="284" t="s">
        <v>48</v>
      </c>
      <c r="B2" s="281" t="s">
        <v>51</v>
      </c>
      <c r="C2" s="281" t="s">
        <v>91</v>
      </c>
      <c r="D2" s="281" t="s">
        <v>66</v>
      </c>
      <c r="E2" s="279" t="s">
        <v>39</v>
      </c>
      <c r="F2" s="280"/>
      <c r="G2" s="179" t="s">
        <v>173</v>
      </c>
      <c r="H2" s="277" t="s">
        <v>40</v>
      </c>
      <c r="I2" s="283" t="s">
        <v>264</v>
      </c>
      <c r="J2" s="277" t="s">
        <v>41</v>
      </c>
    </row>
    <row r="3" spans="1:10" ht="19.5" customHeight="1">
      <c r="A3" s="285"/>
      <c r="B3" s="282"/>
      <c r="C3" s="282"/>
      <c r="D3" s="282"/>
      <c r="E3" s="89" t="s">
        <v>49</v>
      </c>
      <c r="F3" s="103" t="s">
        <v>92</v>
      </c>
      <c r="G3" s="119"/>
      <c r="H3" s="278"/>
      <c r="I3" s="278"/>
      <c r="J3" s="278"/>
    </row>
    <row r="4" spans="1:10" ht="12.75">
      <c r="A4" s="8">
        <v>1</v>
      </c>
      <c r="B4" s="8" t="s">
        <v>262</v>
      </c>
      <c r="C4" s="17">
        <v>70</v>
      </c>
      <c r="D4" s="17" t="s">
        <v>68</v>
      </c>
      <c r="E4" s="206">
        <v>40238</v>
      </c>
      <c r="F4" s="204" t="s">
        <v>263</v>
      </c>
      <c r="G4" s="204" t="s">
        <v>0</v>
      </c>
      <c r="H4" s="205" t="s">
        <v>0</v>
      </c>
      <c r="I4" s="205"/>
      <c r="J4" s="205" t="s">
        <v>0</v>
      </c>
    </row>
    <row r="5" spans="1:10" ht="12.75">
      <c r="A5" s="8">
        <v>2</v>
      </c>
      <c r="B5" s="8" t="s">
        <v>265</v>
      </c>
      <c r="C5" s="17">
        <v>20</v>
      </c>
      <c r="D5" s="17" t="s">
        <v>67</v>
      </c>
      <c r="E5" s="208">
        <v>40242</v>
      </c>
      <c r="F5" s="204" t="s">
        <v>263</v>
      </c>
      <c r="G5" s="204" t="s">
        <v>0</v>
      </c>
      <c r="H5" s="205" t="s">
        <v>0</v>
      </c>
      <c r="I5" s="205" t="s">
        <v>0</v>
      </c>
      <c r="J5" s="205"/>
    </row>
    <row r="6" spans="1:10" ht="12.75">
      <c r="A6" s="8">
        <v>3</v>
      </c>
      <c r="B6" s="8" t="s">
        <v>266</v>
      </c>
      <c r="C6" s="17">
        <v>30</v>
      </c>
      <c r="D6" s="17" t="s">
        <v>68</v>
      </c>
      <c r="E6" s="206">
        <v>40241</v>
      </c>
      <c r="F6" s="204" t="s">
        <v>263</v>
      </c>
      <c r="G6" s="204" t="s">
        <v>0</v>
      </c>
      <c r="H6" s="205" t="s">
        <v>1</v>
      </c>
      <c r="I6" s="205"/>
      <c r="J6" s="205" t="s">
        <v>0</v>
      </c>
    </row>
    <row r="7" spans="1:10" ht="12.75">
      <c r="A7" s="8">
        <v>4</v>
      </c>
      <c r="B7" s="8" t="s">
        <v>267</v>
      </c>
      <c r="C7" s="17">
        <v>0.4</v>
      </c>
      <c r="D7" s="17" t="s">
        <v>67</v>
      </c>
      <c r="E7" s="208">
        <v>40239</v>
      </c>
      <c r="F7" s="204" t="s">
        <v>263</v>
      </c>
      <c r="G7" s="204" t="s">
        <v>1</v>
      </c>
      <c r="H7" s="205" t="s">
        <v>1</v>
      </c>
      <c r="I7" s="205" t="s">
        <v>0</v>
      </c>
      <c r="J7" s="205"/>
    </row>
    <row r="8" spans="1:10" ht="12.75">
      <c r="A8" s="66">
        <v>5</v>
      </c>
      <c r="B8" s="66" t="s">
        <v>268</v>
      </c>
      <c r="C8" s="25">
        <v>65</v>
      </c>
      <c r="D8" s="17" t="s">
        <v>68</v>
      </c>
      <c r="E8" s="208">
        <v>40247</v>
      </c>
      <c r="F8" s="204" t="s">
        <v>263</v>
      </c>
      <c r="G8" s="204" t="s">
        <v>0</v>
      </c>
      <c r="H8" s="205" t="s">
        <v>0</v>
      </c>
      <c r="I8" s="205" t="s">
        <v>0</v>
      </c>
      <c r="J8" s="205"/>
    </row>
    <row r="9" spans="1:10" ht="25.5" customHeight="1">
      <c r="A9" s="203"/>
      <c r="B9" s="23"/>
      <c r="C9" s="24"/>
      <c r="D9" s="24"/>
      <c r="E9" s="154"/>
      <c r="F9" s="104"/>
      <c r="G9" s="104"/>
      <c r="H9" s="12"/>
      <c r="I9" s="12"/>
      <c r="J9" s="12"/>
    </row>
    <row r="10" spans="1:10" ht="12.75">
      <c r="A10" s="8">
        <v>6</v>
      </c>
      <c r="B10" s="7"/>
      <c r="C10" s="25"/>
      <c r="D10" s="19"/>
      <c r="E10" s="154"/>
      <c r="F10" s="105"/>
      <c r="G10" s="105"/>
      <c r="H10" s="12"/>
      <c r="I10" s="12"/>
      <c r="J10" s="12"/>
    </row>
    <row r="11" spans="1:10" ht="12.75">
      <c r="A11" s="269">
        <v>7</v>
      </c>
      <c r="B11" s="9"/>
      <c r="C11" s="16"/>
      <c r="D11" s="19"/>
      <c r="E11" s="140"/>
      <c r="F11" s="104"/>
      <c r="G11" s="104"/>
      <c r="H11" s="12"/>
      <c r="I11" s="12"/>
      <c r="J11" s="12"/>
    </row>
    <row r="12" spans="1:10" ht="12.75">
      <c r="A12" s="270"/>
      <c r="B12" s="9"/>
      <c r="C12" s="16"/>
      <c r="D12" s="16"/>
      <c r="E12" s="140"/>
      <c r="F12" s="104"/>
      <c r="G12" s="104"/>
      <c r="H12" s="12"/>
      <c r="I12" s="94"/>
      <c r="J12" s="94"/>
    </row>
    <row r="13" spans="1:10" ht="12.75">
      <c r="A13" s="8">
        <v>8</v>
      </c>
      <c r="B13" s="9"/>
      <c r="C13" s="16"/>
      <c r="D13" s="16"/>
      <c r="E13" s="140"/>
      <c r="F13" s="104"/>
      <c r="G13" s="104"/>
      <c r="H13" s="12"/>
      <c r="I13" s="12"/>
      <c r="J13" s="12"/>
    </row>
    <row r="14" spans="1:10" s="20" customFormat="1" ht="12.75">
      <c r="A14" s="8">
        <v>9</v>
      </c>
      <c r="B14" s="9"/>
      <c r="C14" s="16"/>
      <c r="D14" s="19"/>
      <c r="E14" s="155"/>
      <c r="F14" s="116"/>
      <c r="G14" s="116"/>
      <c r="H14" s="12"/>
      <c r="I14" s="18"/>
      <c r="J14" s="18"/>
    </row>
    <row r="15" spans="1:10" ht="12.75">
      <c r="A15" s="275">
        <v>10</v>
      </c>
      <c r="B15" s="9"/>
      <c r="C15" s="16"/>
      <c r="D15" s="19"/>
      <c r="E15" s="141"/>
      <c r="F15" s="104"/>
      <c r="G15" s="104"/>
      <c r="H15" s="12"/>
      <c r="I15" s="12"/>
      <c r="J15" s="12"/>
    </row>
    <row r="16" spans="1:10" ht="12.75">
      <c r="A16" s="275"/>
      <c r="B16" s="9"/>
      <c r="C16" s="16"/>
      <c r="D16" s="16"/>
      <c r="E16" s="141"/>
      <c r="F16" s="104"/>
      <c r="G16" s="104"/>
      <c r="H16" s="12"/>
      <c r="I16" s="12"/>
      <c r="J16" s="12"/>
    </row>
    <row r="17" spans="1:10" ht="12.75">
      <c r="A17" s="269">
        <v>11</v>
      </c>
      <c r="B17" s="9"/>
      <c r="C17" s="16"/>
      <c r="D17" s="19"/>
      <c r="E17" s="141"/>
      <c r="F17" s="104"/>
      <c r="G17" s="104"/>
      <c r="H17" s="12"/>
      <c r="I17" s="12"/>
      <c r="J17" s="12"/>
    </row>
    <row r="18" spans="1:10" ht="12.75">
      <c r="A18" s="270"/>
      <c r="B18" s="9"/>
      <c r="C18" s="16"/>
      <c r="D18" s="19"/>
      <c r="E18" s="141"/>
      <c r="F18" s="104"/>
      <c r="G18" s="104"/>
      <c r="H18" s="12"/>
      <c r="I18" s="12"/>
      <c r="J18" s="12"/>
    </row>
    <row r="19" spans="1:10" ht="12.75">
      <c r="A19" s="8">
        <v>12</v>
      </c>
      <c r="B19" s="9"/>
      <c r="C19" s="16"/>
      <c r="D19" s="19"/>
      <c r="E19" s="140"/>
      <c r="F19" s="104"/>
      <c r="G19" s="104"/>
      <c r="H19" s="12"/>
      <c r="I19" s="12"/>
      <c r="J19" s="12"/>
    </row>
    <row r="20" spans="1:12" ht="12.75">
      <c r="A20" s="12">
        <v>13</v>
      </c>
      <c r="B20" s="14"/>
      <c r="C20" s="12"/>
      <c r="D20" s="12"/>
      <c r="E20" s="140"/>
      <c r="F20" s="104"/>
      <c r="G20" s="104"/>
      <c r="H20" s="12"/>
      <c r="I20" s="12"/>
      <c r="J20" s="12"/>
      <c r="K20" s="6"/>
      <c r="L20" s="6"/>
    </row>
    <row r="21" spans="1:10" ht="12.75">
      <c r="A21" s="12">
        <v>14</v>
      </c>
      <c r="B21" s="15"/>
      <c r="C21" s="12"/>
      <c r="D21" s="12"/>
      <c r="E21" s="154"/>
      <c r="F21" s="104"/>
      <c r="G21" s="104"/>
      <c r="H21" s="12"/>
      <c r="I21" s="12"/>
      <c r="J21" s="12"/>
    </row>
    <row r="22" spans="1:10" ht="12.75">
      <c r="A22" s="269">
        <v>15</v>
      </c>
      <c r="B22" s="23"/>
      <c r="C22" s="24"/>
      <c r="D22" s="19"/>
      <c r="E22" s="154"/>
      <c r="F22" s="106"/>
      <c r="G22" s="106"/>
      <c r="H22" s="12"/>
      <c r="I22" s="12"/>
      <c r="J22" s="12"/>
    </row>
    <row r="23" spans="1:10" ht="12.75">
      <c r="A23" s="270"/>
      <c r="B23" s="27"/>
      <c r="C23" s="19"/>
      <c r="D23" s="19"/>
      <c r="E23" s="154"/>
      <c r="F23" s="106"/>
      <c r="G23" s="106"/>
      <c r="H23" s="12"/>
      <c r="I23" s="18"/>
      <c r="J23" s="18"/>
    </row>
    <row r="24" spans="1:10" ht="12.75">
      <c r="A24" s="5" t="s">
        <v>83</v>
      </c>
      <c r="B24" s="57">
        <f>COUNTA(B4:B23)</f>
        <v>5</v>
      </c>
      <c r="C24" s="64">
        <f>COUNTIF(C4:C23,"&gt;=10")</f>
        <v>4</v>
      </c>
      <c r="D24" s="114"/>
      <c r="E24" s="114"/>
      <c r="F24" s="115">
        <f>COUNTA(F4:F23)</f>
        <v>5</v>
      </c>
      <c r="G24" s="115"/>
      <c r="H24" s="115">
        <f>COUNTIF(H4:H23,"yes")</f>
        <v>3</v>
      </c>
      <c r="I24" s="115">
        <f>COUNTIF(I4:I23,"yes")</f>
        <v>3</v>
      </c>
      <c r="J24" s="115">
        <f>COUNTIF(J4:J23,"yes")</f>
        <v>2</v>
      </c>
    </row>
    <row r="25" spans="1:10" ht="12.75">
      <c r="A25" s="272" t="s">
        <v>136</v>
      </c>
      <c r="B25" s="273"/>
      <c r="C25" s="273"/>
      <c r="D25" s="273"/>
      <c r="E25" s="274"/>
      <c r="F25" s="59">
        <f>F24/B24</f>
        <v>1</v>
      </c>
      <c r="G25" s="59"/>
      <c r="H25" s="59">
        <f>H24/C24</f>
        <v>0.75</v>
      </c>
      <c r="I25" s="59">
        <f>I24/B24</f>
        <v>0.6</v>
      </c>
      <c r="J25" s="59">
        <f>J24/B24</f>
        <v>0.4</v>
      </c>
    </row>
    <row r="26" spans="1:10" ht="12.75">
      <c r="A26" s="33"/>
      <c r="B26" s="33"/>
      <c r="C26" s="33"/>
      <c r="D26" s="33"/>
      <c r="E26" s="33"/>
      <c r="F26" s="34"/>
      <c r="G26" s="34"/>
      <c r="H26" s="34"/>
      <c r="I26" s="34"/>
      <c r="J26" s="34"/>
    </row>
    <row r="27" spans="1:10" ht="12.75">
      <c r="A27" s="33"/>
      <c r="B27" s="33"/>
      <c r="C27" s="33"/>
      <c r="D27" s="33"/>
      <c r="E27" s="33"/>
      <c r="F27" s="34"/>
      <c r="G27" s="34"/>
      <c r="H27" s="34"/>
      <c r="I27" s="34"/>
      <c r="J27" s="34"/>
    </row>
    <row r="28" spans="1:10" ht="12.75">
      <c r="A28" s="33"/>
      <c r="B28" s="33" t="s">
        <v>171</v>
      </c>
      <c r="C28" s="33"/>
      <c r="D28" s="178" t="s">
        <v>172</v>
      </c>
      <c r="E28" s="33"/>
      <c r="F28" s="34"/>
      <c r="G28" s="34"/>
      <c r="H28" s="34"/>
      <c r="I28" s="34"/>
      <c r="J28" s="34"/>
    </row>
    <row r="29" spans="1:3" ht="12.75">
      <c r="A29" s="13"/>
      <c r="B29" s="21"/>
      <c r="C29" s="26"/>
    </row>
    <row r="30" spans="1:3" ht="12.75">
      <c r="A30" s="271"/>
      <c r="B30" s="21"/>
      <c r="C30" s="26"/>
    </row>
    <row r="31" spans="1:3" ht="12.75">
      <c r="A31" s="271"/>
      <c r="B31" s="21"/>
      <c r="C31" s="26"/>
    </row>
  </sheetData>
  <sheetProtection/>
  <mergeCells count="15">
    <mergeCell ref="A1:J1"/>
    <mergeCell ref="J2:J3"/>
    <mergeCell ref="E2:F2"/>
    <mergeCell ref="D2:D3"/>
    <mergeCell ref="I2:I3"/>
    <mergeCell ref="A2:A3"/>
    <mergeCell ref="H2:H3"/>
    <mergeCell ref="C2:C3"/>
    <mergeCell ref="B2:B3"/>
    <mergeCell ref="A11:A12"/>
    <mergeCell ref="A30:A31"/>
    <mergeCell ref="A17:A18"/>
    <mergeCell ref="A25:E25"/>
    <mergeCell ref="A15:A16"/>
    <mergeCell ref="A22:A23"/>
  </mergeCells>
  <conditionalFormatting sqref="H24">
    <cfRule type="expression" priority="1" dxfId="0" stopIfTrue="1">
      <formula>"Yes"</formula>
    </cfRule>
  </conditionalFormatting>
  <conditionalFormatting sqref="H4:H23">
    <cfRule type="cellIs" priority="2" dxfId="12" operator="equal" stopIfTrue="1">
      <formula>"Yes"</formula>
    </cfRule>
  </conditionalFormatting>
  <conditionalFormatting sqref="I4:J23">
    <cfRule type="cellIs" priority="3" dxfId="0" operator="equal" stopIfTrue="1">
      <formula>"yes"</formula>
    </cfRule>
  </conditionalFormatting>
  <conditionalFormatting sqref="C4:C23">
    <cfRule type="cellIs" priority="4" dxfId="0" operator="greaterThan" stopIfTrue="1">
      <formula>10</formula>
    </cfRule>
  </conditionalFormatting>
  <printOptions/>
  <pageMargins left="0.75" right="0.75" top="0.3" bottom="0.68" header="0.17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2">
      <selection activeCell="K7" sqref="K7"/>
    </sheetView>
  </sheetViews>
  <sheetFormatPr defaultColWidth="9.140625" defaultRowHeight="12.75"/>
  <cols>
    <col min="1" max="1" width="7.7109375" style="0" customWidth="1"/>
    <col min="2" max="2" width="14.57421875" style="0" customWidth="1"/>
    <col min="3" max="3" width="10.57421875" style="0" customWidth="1"/>
    <col min="4" max="4" width="11.421875" style="0" customWidth="1"/>
    <col min="5" max="5" width="10.421875" style="0" customWidth="1"/>
    <col min="6" max="6" width="9.421875" style="0" bestFit="1" customWidth="1"/>
    <col min="7" max="7" width="9.28125" style="0" customWidth="1"/>
    <col min="8" max="8" width="8.7109375" style="0" customWidth="1"/>
    <col min="9" max="9" width="10.57421875" style="0" customWidth="1"/>
    <col min="10" max="10" width="11.28125" style="0" customWidth="1"/>
    <col min="11" max="11" width="9.00390625" style="0" customWidth="1"/>
    <col min="12" max="12" width="7.8515625" style="0" customWidth="1"/>
    <col min="13" max="13" width="9.421875" style="0" customWidth="1"/>
  </cols>
  <sheetData>
    <row r="1" spans="1:12" ht="20.25">
      <c r="A1" s="294" t="s">
        <v>73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</row>
    <row r="3" spans="1:13" ht="48.75" customHeight="1">
      <c r="A3" s="295" t="s">
        <v>48</v>
      </c>
      <c r="B3" s="297" t="s">
        <v>51</v>
      </c>
      <c r="C3" s="288" t="s">
        <v>42</v>
      </c>
      <c r="D3" s="290"/>
      <c r="E3" s="288" t="s">
        <v>86</v>
      </c>
      <c r="F3" s="289"/>
      <c r="G3" s="289"/>
      <c r="H3" s="290"/>
      <c r="I3" s="286" t="s">
        <v>43</v>
      </c>
      <c r="J3" s="286" t="s">
        <v>44</v>
      </c>
      <c r="K3" s="286" t="s">
        <v>71</v>
      </c>
      <c r="L3" s="286" t="s">
        <v>72</v>
      </c>
      <c r="M3" s="291" t="s">
        <v>2</v>
      </c>
    </row>
    <row r="4" spans="1:13" ht="53.25" customHeight="1">
      <c r="A4" s="296"/>
      <c r="B4" s="298"/>
      <c r="C4" s="50" t="s">
        <v>132</v>
      </c>
      <c r="D4" s="46" t="s">
        <v>170</v>
      </c>
      <c r="E4" s="49" t="s">
        <v>130</v>
      </c>
      <c r="F4" s="96" t="s">
        <v>128</v>
      </c>
      <c r="G4" s="96" t="s">
        <v>131</v>
      </c>
      <c r="H4" s="49" t="s">
        <v>124</v>
      </c>
      <c r="I4" s="287"/>
      <c r="J4" s="287"/>
      <c r="K4" s="287"/>
      <c r="L4" s="287"/>
      <c r="M4" s="291"/>
    </row>
    <row r="5" spans="1:13" ht="12.75">
      <c r="A5" s="8">
        <v>1</v>
      </c>
      <c r="B5" s="8" t="s">
        <v>262</v>
      </c>
      <c r="C5" s="113" t="s">
        <v>271</v>
      </c>
      <c r="D5" s="108"/>
      <c r="E5" s="139">
        <f>'IFB-1'!E4</f>
        <v>40238</v>
      </c>
      <c r="F5" s="140">
        <v>40293</v>
      </c>
      <c r="G5" s="112">
        <f>F5-E5</f>
        <v>55</v>
      </c>
      <c r="H5" s="52"/>
      <c r="I5" s="205" t="s">
        <v>0</v>
      </c>
      <c r="J5" s="98">
        <v>10</v>
      </c>
      <c r="K5" s="98">
        <v>5</v>
      </c>
      <c r="L5" s="97">
        <f>K5/J5</f>
        <v>0.5</v>
      </c>
      <c r="M5" s="1"/>
    </row>
    <row r="6" spans="1:13" ht="12.75">
      <c r="A6" s="8">
        <v>2</v>
      </c>
      <c r="B6" s="8" t="s">
        <v>265</v>
      </c>
      <c r="C6" s="113" t="s">
        <v>271</v>
      </c>
      <c r="D6" s="108"/>
      <c r="E6" s="139">
        <f>'IFB-1'!E5</f>
        <v>40242</v>
      </c>
      <c r="F6" s="140">
        <v>40266</v>
      </c>
      <c r="G6" s="112">
        <f>F6-E6</f>
        <v>24</v>
      </c>
      <c r="H6" s="54"/>
      <c r="I6" s="205" t="s">
        <v>1</v>
      </c>
      <c r="J6" s="98">
        <v>15</v>
      </c>
      <c r="K6" s="98">
        <v>4</v>
      </c>
      <c r="L6" s="97">
        <f>K6/J6</f>
        <v>0.26666666666666666</v>
      </c>
      <c r="M6" s="1"/>
    </row>
    <row r="7" spans="1:13" ht="12.75">
      <c r="A7" s="8">
        <v>3</v>
      </c>
      <c r="B7" s="8" t="s">
        <v>266</v>
      </c>
      <c r="C7" s="113" t="s">
        <v>271</v>
      </c>
      <c r="D7" s="108"/>
      <c r="E7" s="139">
        <f>'IFB-1'!E6</f>
        <v>40241</v>
      </c>
      <c r="F7" s="140">
        <v>40288</v>
      </c>
      <c r="G7" s="112">
        <f>F7-E7</f>
        <v>47</v>
      </c>
      <c r="H7" s="54"/>
      <c r="I7" s="205" t="s">
        <v>0</v>
      </c>
      <c r="J7" s="98">
        <v>12</v>
      </c>
      <c r="K7" s="98">
        <v>10</v>
      </c>
      <c r="L7" s="97">
        <f>K7/J7</f>
        <v>0.8333333333333334</v>
      </c>
      <c r="M7" s="1"/>
    </row>
    <row r="8" spans="1:13" ht="12.75">
      <c r="A8" s="8">
        <v>4</v>
      </c>
      <c r="B8" s="8" t="s">
        <v>267</v>
      </c>
      <c r="C8" s="113" t="s">
        <v>271</v>
      </c>
      <c r="D8" s="108"/>
      <c r="E8" s="139">
        <f>'IFB-1'!E7</f>
        <v>40239</v>
      </c>
      <c r="F8" s="140">
        <v>40270</v>
      </c>
      <c r="G8" s="112">
        <f>F8-E8</f>
        <v>31</v>
      </c>
      <c r="H8" s="54"/>
      <c r="I8" s="205" t="s">
        <v>0</v>
      </c>
      <c r="J8" s="98">
        <v>15</v>
      </c>
      <c r="K8" s="98">
        <v>10</v>
      </c>
      <c r="L8" s="97">
        <f>K8/J8</f>
        <v>0.6666666666666666</v>
      </c>
      <c r="M8" s="1"/>
    </row>
    <row r="9" spans="1:13" ht="12.75">
      <c r="A9" s="8">
        <v>5</v>
      </c>
      <c r="B9" s="66" t="s">
        <v>268</v>
      </c>
      <c r="C9" s="113" t="s">
        <v>271</v>
      </c>
      <c r="D9" s="109"/>
      <c r="E9" s="139">
        <f>'IFB-1'!E8</f>
        <v>40247</v>
      </c>
      <c r="F9" s="142">
        <v>40283</v>
      </c>
      <c r="G9" s="112">
        <f>F9-E9</f>
        <v>36</v>
      </c>
      <c r="H9" s="54"/>
      <c r="I9" s="205" t="s">
        <v>0</v>
      </c>
      <c r="J9" s="98">
        <v>4</v>
      </c>
      <c r="K9" s="98">
        <v>3</v>
      </c>
      <c r="L9" s="97">
        <f>K9/J9</f>
        <v>0.75</v>
      </c>
      <c r="M9" s="11"/>
    </row>
    <row r="10" spans="1:13" ht="12.75">
      <c r="A10" s="8"/>
      <c r="B10" s="23"/>
      <c r="C10" s="113"/>
      <c r="D10" s="109"/>
      <c r="E10" s="140"/>
      <c r="F10" s="142"/>
      <c r="G10" s="112"/>
      <c r="H10" s="54"/>
      <c r="I10" s="53"/>
      <c r="J10" s="98"/>
      <c r="K10" s="98"/>
      <c r="L10" s="97"/>
      <c r="M10" s="11"/>
    </row>
    <row r="11" spans="1:13" ht="14.25" customHeight="1">
      <c r="A11" s="8">
        <v>6</v>
      </c>
      <c r="B11" s="7"/>
      <c r="C11" s="113"/>
      <c r="D11" s="108"/>
      <c r="E11" s="140"/>
      <c r="F11" s="140"/>
      <c r="G11" s="112"/>
      <c r="H11" s="54"/>
      <c r="I11" s="53"/>
      <c r="J11" s="98"/>
      <c r="K11" s="98"/>
      <c r="L11" s="97"/>
      <c r="M11" s="11"/>
    </row>
    <row r="12" spans="1:13" ht="14.25" customHeight="1">
      <c r="A12" s="269">
        <v>7</v>
      </c>
      <c r="B12" s="9"/>
      <c r="C12" s="113"/>
      <c r="D12" s="109"/>
      <c r="E12" s="140"/>
      <c r="F12" s="142"/>
      <c r="G12" s="112"/>
      <c r="H12" s="54"/>
      <c r="I12" s="2"/>
      <c r="J12" s="98"/>
      <c r="K12" s="98"/>
      <c r="L12" s="97"/>
      <c r="M12" s="1"/>
    </row>
    <row r="13" spans="1:13" ht="12.75">
      <c r="A13" s="270"/>
      <c r="B13" s="9"/>
      <c r="C13" s="113"/>
      <c r="D13" s="109"/>
      <c r="E13" s="140"/>
      <c r="F13" s="142"/>
      <c r="G13" s="112"/>
      <c r="H13" s="54"/>
      <c r="I13" s="2"/>
      <c r="J13" s="98"/>
      <c r="K13" s="98"/>
      <c r="L13" s="97"/>
      <c r="M13" s="1"/>
    </row>
    <row r="14" spans="1:13" ht="12.75">
      <c r="A14" s="8">
        <v>8</v>
      </c>
      <c r="B14" s="9"/>
      <c r="C14" s="113"/>
      <c r="D14" s="108"/>
      <c r="E14" s="140"/>
      <c r="F14" s="140"/>
      <c r="G14" s="112"/>
      <c r="H14" s="53"/>
      <c r="I14" s="53"/>
      <c r="J14" s="98"/>
      <c r="K14" s="98"/>
      <c r="L14" s="97"/>
      <c r="M14" s="1"/>
    </row>
    <row r="15" spans="1:13" ht="12.75">
      <c r="A15" s="8">
        <v>9</v>
      </c>
      <c r="B15" s="9"/>
      <c r="C15" s="113"/>
      <c r="D15" s="108"/>
      <c r="E15" s="140"/>
      <c r="F15" s="140"/>
      <c r="G15" s="112"/>
      <c r="H15" s="53"/>
      <c r="I15" s="53"/>
      <c r="J15" s="98"/>
      <c r="K15" s="98"/>
      <c r="L15" s="97"/>
      <c r="M15" s="1"/>
    </row>
    <row r="16" spans="1:13" ht="12.75">
      <c r="A16" s="269">
        <v>10</v>
      </c>
      <c r="B16" s="9"/>
      <c r="C16" s="113"/>
      <c r="D16" s="110"/>
      <c r="E16" s="140"/>
      <c r="F16" s="143"/>
      <c r="G16" s="112"/>
      <c r="H16" s="53"/>
      <c r="I16" s="53"/>
      <c r="J16" s="98"/>
      <c r="K16" s="98"/>
      <c r="L16" s="97"/>
      <c r="M16" s="1"/>
    </row>
    <row r="17" spans="1:13" ht="12.75">
      <c r="A17" s="270"/>
      <c r="B17" s="9"/>
      <c r="C17" s="113"/>
      <c r="D17" s="110"/>
      <c r="E17" s="140"/>
      <c r="F17" s="143"/>
      <c r="G17" s="112"/>
      <c r="H17" s="56"/>
      <c r="I17" s="53"/>
      <c r="J17" s="98"/>
      <c r="K17" s="98"/>
      <c r="L17" s="97"/>
      <c r="M17" s="1"/>
    </row>
    <row r="18" spans="1:13" ht="12.75">
      <c r="A18" s="269">
        <v>11</v>
      </c>
      <c r="B18" s="9"/>
      <c r="C18" s="113"/>
      <c r="D18" s="108"/>
      <c r="E18" s="140"/>
      <c r="F18" s="140"/>
      <c r="G18" s="112"/>
      <c r="H18" s="55"/>
      <c r="I18" s="53"/>
      <c r="J18" s="78"/>
      <c r="K18" s="78"/>
      <c r="L18" s="97"/>
      <c r="M18" s="1"/>
    </row>
    <row r="19" spans="1:13" ht="12.75">
      <c r="A19" s="270"/>
      <c r="B19" s="9"/>
      <c r="C19" s="113"/>
      <c r="D19" s="108"/>
      <c r="E19" s="139"/>
      <c r="F19" s="140"/>
      <c r="G19" s="112"/>
      <c r="H19" s="55"/>
      <c r="I19" s="53"/>
      <c r="J19" s="78"/>
      <c r="K19" s="78"/>
      <c r="L19" s="97"/>
      <c r="M19" s="1"/>
    </row>
    <row r="20" spans="1:13" ht="12.75">
      <c r="A20" s="8">
        <v>12</v>
      </c>
      <c r="B20" s="9"/>
      <c r="C20" s="113"/>
      <c r="D20" s="109"/>
      <c r="E20" s="140"/>
      <c r="F20" s="142"/>
      <c r="G20" s="112"/>
      <c r="H20" s="55"/>
      <c r="I20" s="53"/>
      <c r="J20" s="78"/>
      <c r="K20" s="78"/>
      <c r="L20" s="97"/>
      <c r="M20" s="1"/>
    </row>
    <row r="21" spans="1:13" ht="12.75">
      <c r="A21" s="12">
        <v>13</v>
      </c>
      <c r="B21" s="14"/>
      <c r="C21" s="113"/>
      <c r="D21" s="111"/>
      <c r="E21" s="140"/>
      <c r="F21" s="140"/>
      <c r="G21" s="112"/>
      <c r="H21" s="29"/>
      <c r="I21" s="53"/>
      <c r="J21" s="78"/>
      <c r="K21" s="78"/>
      <c r="L21" s="97"/>
      <c r="M21" s="1"/>
    </row>
    <row r="22" spans="1:13" ht="12.75">
      <c r="A22" s="57" t="s">
        <v>83</v>
      </c>
      <c r="B22" s="58">
        <f>COUNTA(B5:B21)</f>
        <v>5</v>
      </c>
      <c r="C22" s="57"/>
      <c r="D22" s="59">
        <f>COUNTIF(C5:C21,"Multiple")/B22</f>
        <v>0</v>
      </c>
      <c r="E22" s="107"/>
      <c r="F22" s="59"/>
      <c r="G22" s="59"/>
      <c r="H22" s="60">
        <f>SUM(G5:G21)/B22</f>
        <v>38.6</v>
      </c>
      <c r="I22" s="59">
        <f>COUNTIF(I5:I21,"yes")/B22</f>
        <v>0.8</v>
      </c>
      <c r="J22" s="60">
        <f>ROUND(SUM(J5:J21)/B22,0)</f>
        <v>11</v>
      </c>
      <c r="K22" s="60">
        <f>ROUND(SUM(K5:K21)/B22,0)</f>
        <v>6</v>
      </c>
      <c r="L22" s="64">
        <f>K22/J22</f>
        <v>0.5454545454545454</v>
      </c>
      <c r="M22" s="1"/>
    </row>
    <row r="23" spans="1:9" ht="12.75">
      <c r="A23" s="102"/>
      <c r="B23" s="292"/>
      <c r="C23" s="292"/>
      <c r="D23" s="292"/>
      <c r="E23" s="292"/>
      <c r="F23" s="292"/>
      <c r="G23" s="292"/>
      <c r="H23" s="292"/>
      <c r="I23" s="292"/>
    </row>
    <row r="24" spans="1:12" ht="15.75">
      <c r="A24" s="117" t="s">
        <v>129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</row>
    <row r="25" spans="1:7" ht="12.75">
      <c r="A25" s="102"/>
      <c r="B25" s="101" t="s">
        <v>174</v>
      </c>
      <c r="C25" s="101"/>
      <c r="D25" s="101"/>
      <c r="E25" s="101"/>
      <c r="F25" s="101"/>
      <c r="G25" s="101"/>
    </row>
    <row r="26" ht="12.75">
      <c r="B26" t="s">
        <v>175</v>
      </c>
    </row>
  </sheetData>
  <sheetProtection/>
  <mergeCells count="15">
    <mergeCell ref="A12:A13"/>
    <mergeCell ref="A18:A19"/>
    <mergeCell ref="A16:A17"/>
    <mergeCell ref="A1:L1"/>
    <mergeCell ref="K3:K4"/>
    <mergeCell ref="L3:L4"/>
    <mergeCell ref="A3:A4"/>
    <mergeCell ref="C3:D3"/>
    <mergeCell ref="B3:B4"/>
    <mergeCell ref="I3:I4"/>
    <mergeCell ref="E3:H3"/>
    <mergeCell ref="M3:M4"/>
    <mergeCell ref="B23:I23"/>
    <mergeCell ref="B24:L24"/>
    <mergeCell ref="J3:J4"/>
  </mergeCells>
  <conditionalFormatting sqref="I5:I21">
    <cfRule type="cellIs" priority="1" dxfId="0" operator="equal" stopIfTrue="1">
      <formula>"Yes"</formula>
    </cfRule>
  </conditionalFormatting>
  <printOptions/>
  <pageMargins left="0.26" right="0.17" top="1" bottom="1" header="0.5" footer="0.5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2">
      <selection activeCell="B6" sqref="B6:B10"/>
    </sheetView>
  </sheetViews>
  <sheetFormatPr defaultColWidth="9.140625" defaultRowHeight="12.75"/>
  <cols>
    <col min="1" max="1" width="6.00390625" style="0" customWidth="1"/>
    <col min="2" max="2" width="11.8515625" style="0" customWidth="1"/>
    <col min="3" max="3" width="12.7109375" style="0" customWidth="1"/>
    <col min="4" max="4" width="11.140625" style="0" customWidth="1"/>
    <col min="5" max="5" width="10.8515625" style="0" customWidth="1"/>
    <col min="6" max="6" width="11.140625" style="0" customWidth="1"/>
    <col min="8" max="8" width="17.140625" style="0" customWidth="1"/>
  </cols>
  <sheetData>
    <row r="1" spans="1:9" ht="19.5" customHeight="1">
      <c r="A1" s="300" t="s">
        <v>87</v>
      </c>
      <c r="B1" s="300"/>
      <c r="C1" s="300"/>
      <c r="D1" s="300"/>
      <c r="E1" s="300"/>
      <c r="F1" s="300"/>
      <c r="G1" s="300"/>
      <c r="H1" s="300"/>
      <c r="I1" s="300"/>
    </row>
    <row r="2" spans="1:4" ht="12.75">
      <c r="A2" s="3"/>
      <c r="B2" s="3"/>
      <c r="C2" s="3"/>
      <c r="D2" s="3"/>
    </row>
    <row r="3" spans="1:9" ht="42" customHeight="1">
      <c r="A3" s="284" t="s">
        <v>48</v>
      </c>
      <c r="B3" s="281" t="s">
        <v>51</v>
      </c>
      <c r="C3" s="281" t="s">
        <v>90</v>
      </c>
      <c r="D3" s="281" t="s">
        <v>66</v>
      </c>
      <c r="E3" s="301" t="s">
        <v>3</v>
      </c>
      <c r="F3" s="302"/>
      <c r="G3" s="301" t="s">
        <v>4</v>
      </c>
      <c r="H3" s="302"/>
      <c r="I3" s="305" t="s">
        <v>157</v>
      </c>
    </row>
    <row r="4" spans="1:9" ht="12.75">
      <c r="A4" s="308"/>
      <c r="B4" s="299"/>
      <c r="C4" s="299"/>
      <c r="D4" s="299"/>
      <c r="E4" s="303"/>
      <c r="F4" s="304"/>
      <c r="G4" s="303"/>
      <c r="H4" s="304"/>
      <c r="I4" s="306"/>
    </row>
    <row r="5" spans="1:9" ht="38.25">
      <c r="A5" s="285"/>
      <c r="B5" s="282"/>
      <c r="C5" s="282"/>
      <c r="D5" s="282"/>
      <c r="E5" s="51" t="s">
        <v>135</v>
      </c>
      <c r="F5" s="51" t="s">
        <v>88</v>
      </c>
      <c r="G5" s="51" t="s">
        <v>135</v>
      </c>
      <c r="H5" s="51" t="s">
        <v>159</v>
      </c>
      <c r="I5" s="307"/>
    </row>
    <row r="6" spans="1:9" ht="12.75">
      <c r="A6" s="8">
        <v>1</v>
      </c>
      <c r="B6" s="8" t="s">
        <v>262</v>
      </c>
      <c r="C6" s="17">
        <f>'IFB-1'!C4</f>
        <v>70</v>
      </c>
      <c r="D6" s="17" t="str">
        <f>'IFB-1'!D4</f>
        <v>Prior</v>
      </c>
      <c r="E6" s="160">
        <v>4</v>
      </c>
      <c r="F6" s="233" t="s">
        <v>0</v>
      </c>
      <c r="G6" s="160">
        <v>7</v>
      </c>
      <c r="H6" s="234" t="s">
        <v>0</v>
      </c>
      <c r="I6" s="8">
        <v>1</v>
      </c>
    </row>
    <row r="7" spans="1:9" ht="12.75">
      <c r="A7" s="8">
        <v>2</v>
      </c>
      <c r="B7" s="8" t="s">
        <v>265</v>
      </c>
      <c r="C7" s="17">
        <f>'IFB-1'!C5</f>
        <v>20</v>
      </c>
      <c r="D7" s="17" t="str">
        <f>'IFB-1'!D5</f>
        <v>Post</v>
      </c>
      <c r="E7" s="160">
        <v>4</v>
      </c>
      <c r="F7" s="233" t="s">
        <v>0</v>
      </c>
      <c r="G7" s="160">
        <v>7</v>
      </c>
      <c r="H7" s="234" t="s">
        <v>0</v>
      </c>
      <c r="I7" s="8">
        <v>2</v>
      </c>
    </row>
    <row r="8" spans="1:9" ht="12.75">
      <c r="A8" s="8">
        <v>3</v>
      </c>
      <c r="B8" s="8" t="s">
        <v>266</v>
      </c>
      <c r="C8" s="17">
        <f>'IFB-1'!C6</f>
        <v>30</v>
      </c>
      <c r="D8" s="17" t="str">
        <f>'IFB-1'!D6</f>
        <v>Prior</v>
      </c>
      <c r="E8" s="160">
        <v>4</v>
      </c>
      <c r="F8" s="233" t="s">
        <v>0</v>
      </c>
      <c r="G8" s="160">
        <v>7</v>
      </c>
      <c r="H8" s="234" t="s">
        <v>1</v>
      </c>
      <c r="I8" s="8">
        <v>2</v>
      </c>
    </row>
    <row r="9" spans="1:9" ht="12.75">
      <c r="A9" s="8">
        <v>4</v>
      </c>
      <c r="B9" s="8" t="s">
        <v>267</v>
      </c>
      <c r="C9" s="17">
        <f>'IFB-1'!C7</f>
        <v>0.4</v>
      </c>
      <c r="D9" s="17" t="str">
        <f>'IFB-1'!D7</f>
        <v>Post</v>
      </c>
      <c r="E9" s="160">
        <v>3</v>
      </c>
      <c r="F9" s="233" t="s">
        <v>0</v>
      </c>
      <c r="G9" s="160">
        <v>6</v>
      </c>
      <c r="H9" s="234" t="s">
        <v>0</v>
      </c>
      <c r="I9" s="8">
        <v>2</v>
      </c>
    </row>
    <row r="10" spans="1:9" ht="12.75">
      <c r="A10" s="8">
        <v>5</v>
      </c>
      <c r="B10" s="66" t="s">
        <v>268</v>
      </c>
      <c r="C10" s="17">
        <f>'IFB-1'!C8</f>
        <v>65</v>
      </c>
      <c r="D10" s="17" t="str">
        <f>'IFB-1'!D8</f>
        <v>Prior</v>
      </c>
      <c r="E10" s="160">
        <v>5</v>
      </c>
      <c r="F10" s="233" t="s">
        <v>0</v>
      </c>
      <c r="G10" s="160">
        <v>10</v>
      </c>
      <c r="H10" s="234" t="s">
        <v>0</v>
      </c>
      <c r="I10" s="8">
        <v>6</v>
      </c>
    </row>
    <row r="11" spans="1:9" ht="12.75">
      <c r="A11" s="8"/>
      <c r="B11" s="23"/>
      <c r="C11" s="36"/>
      <c r="D11" s="24"/>
      <c r="E11" s="31"/>
      <c r="F11" s="30"/>
      <c r="G11" s="31"/>
      <c r="H11" s="180"/>
      <c r="I11" s="8"/>
    </row>
    <row r="12" spans="1:9" ht="14.25" customHeight="1">
      <c r="A12" s="8">
        <v>6</v>
      </c>
      <c r="B12" s="7"/>
      <c r="C12" s="37"/>
      <c r="D12" s="19"/>
      <c r="E12" s="31"/>
      <c r="F12" s="30"/>
      <c r="G12" s="31"/>
      <c r="H12" s="180"/>
      <c r="I12" s="8"/>
    </row>
    <row r="13" spans="1:9" ht="12.75">
      <c r="A13" s="269">
        <v>7</v>
      </c>
      <c r="B13" s="9"/>
      <c r="C13" s="38"/>
      <c r="D13" s="19"/>
      <c r="E13" s="68"/>
      <c r="F13" s="30"/>
      <c r="G13" s="31"/>
      <c r="H13" s="180"/>
      <c r="I13" s="8"/>
    </row>
    <row r="14" spans="1:9" ht="12.75">
      <c r="A14" s="270"/>
      <c r="B14" s="9"/>
      <c r="C14" s="38"/>
      <c r="D14" s="16"/>
      <c r="E14" s="68"/>
      <c r="F14" s="30"/>
      <c r="G14" s="68"/>
      <c r="H14" s="180"/>
      <c r="I14" s="8"/>
    </row>
    <row r="15" spans="1:9" ht="12.75">
      <c r="A15" s="8">
        <v>8</v>
      </c>
      <c r="B15" s="9"/>
      <c r="C15" s="38"/>
      <c r="D15" s="16"/>
      <c r="E15" s="68"/>
      <c r="F15" s="30"/>
      <c r="G15" s="68"/>
      <c r="H15" s="180"/>
      <c r="I15" s="8"/>
    </row>
    <row r="16" spans="1:9" ht="12.75">
      <c r="A16" s="8">
        <v>9</v>
      </c>
      <c r="B16" s="9"/>
      <c r="C16" s="38"/>
      <c r="D16" s="19"/>
      <c r="E16" s="68"/>
      <c r="F16" s="30"/>
      <c r="G16" s="68"/>
      <c r="H16" s="180"/>
      <c r="I16" s="8"/>
    </row>
    <row r="17" spans="1:9" ht="12.75">
      <c r="A17" s="275">
        <v>10</v>
      </c>
      <c r="B17" s="9"/>
      <c r="C17" s="38"/>
      <c r="D17" s="19"/>
      <c r="E17" s="68"/>
      <c r="F17" s="18"/>
      <c r="G17" s="68"/>
      <c r="H17" s="180"/>
      <c r="I17" s="8"/>
    </row>
    <row r="18" spans="1:9" ht="12.75">
      <c r="A18" s="275"/>
      <c r="B18" s="9"/>
      <c r="C18" s="38"/>
      <c r="D18" s="16"/>
      <c r="E18" s="124"/>
      <c r="F18" s="32"/>
      <c r="G18" s="124"/>
      <c r="H18" s="180"/>
      <c r="I18" s="32"/>
    </row>
    <row r="19" spans="1:9" ht="12.75">
      <c r="A19" s="269">
        <v>11</v>
      </c>
      <c r="B19" s="9"/>
      <c r="C19" s="38"/>
      <c r="D19" s="19"/>
      <c r="E19" s="68"/>
      <c r="F19" s="32"/>
      <c r="G19" s="124"/>
      <c r="H19" s="180"/>
      <c r="I19" s="32"/>
    </row>
    <row r="20" spans="1:9" ht="12.75">
      <c r="A20" s="270"/>
      <c r="B20" s="9"/>
      <c r="C20" s="38"/>
      <c r="D20" s="19"/>
      <c r="E20" s="124"/>
      <c r="F20" s="32"/>
      <c r="G20" s="124"/>
      <c r="H20" s="180"/>
      <c r="I20" s="32"/>
    </row>
    <row r="21" spans="1:9" ht="12.75">
      <c r="A21" s="8">
        <v>12</v>
      </c>
      <c r="B21" s="9"/>
      <c r="C21" s="38"/>
      <c r="D21" s="19"/>
      <c r="E21" s="68"/>
      <c r="F21" s="32"/>
      <c r="G21" s="125"/>
      <c r="H21" s="180"/>
      <c r="I21" s="123"/>
    </row>
    <row r="22" spans="1:9" ht="12.75">
      <c r="A22" s="18">
        <v>13</v>
      </c>
      <c r="B22" s="15"/>
      <c r="C22" s="39"/>
      <c r="D22" s="18"/>
      <c r="E22" s="124"/>
      <c r="F22" s="32"/>
      <c r="G22" s="126"/>
      <c r="H22" s="180"/>
      <c r="I22" s="127"/>
    </row>
    <row r="23" spans="1:9" ht="12.75">
      <c r="A23" s="67" t="s">
        <v>89</v>
      </c>
      <c r="B23" s="58">
        <f>COUNTA(B6:B22)</f>
        <v>5</v>
      </c>
      <c r="C23" s="58"/>
      <c r="D23" s="58"/>
      <c r="E23" s="29"/>
      <c r="F23" s="59">
        <f>COUNTIF(F6:F22,"yes")/B23</f>
        <v>1</v>
      </c>
      <c r="G23" s="29"/>
      <c r="H23" s="59">
        <f>COUNTIF(H6:H22,"yes")/B23</f>
        <v>0.8</v>
      </c>
      <c r="I23" s="59">
        <f>COUNTIF(I6:I22,"&gt;=2")/B23</f>
        <v>0.8</v>
      </c>
    </row>
    <row r="25" ht="12.75">
      <c r="B25" t="s">
        <v>176</v>
      </c>
    </row>
    <row r="27" ht="12.75">
      <c r="B27" s="232" t="s">
        <v>273</v>
      </c>
    </row>
  </sheetData>
  <sheetProtection/>
  <mergeCells count="11">
    <mergeCell ref="A1:I1"/>
    <mergeCell ref="E3:F4"/>
    <mergeCell ref="G3:H4"/>
    <mergeCell ref="I3:I5"/>
    <mergeCell ref="A3:A5"/>
    <mergeCell ref="A13:A14"/>
    <mergeCell ref="A19:A20"/>
    <mergeCell ref="A17:A18"/>
    <mergeCell ref="B3:B5"/>
    <mergeCell ref="C3:C5"/>
    <mergeCell ref="D3:D5"/>
  </mergeCells>
  <conditionalFormatting sqref="F23 H23">
    <cfRule type="expression" priority="1" dxfId="0" stopIfTrue="1">
      <formula>yes</formula>
    </cfRule>
  </conditionalFormatting>
  <conditionalFormatting sqref="F6:F22 H6:H22">
    <cfRule type="cellIs" priority="2" dxfId="0" operator="equal" stopIfTrue="1">
      <formula>"Yes"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C1">
      <selection activeCell="N4" sqref="N4:N8"/>
    </sheetView>
  </sheetViews>
  <sheetFormatPr defaultColWidth="9.140625" defaultRowHeight="12.75"/>
  <cols>
    <col min="1" max="1" width="6.00390625" style="0" customWidth="1"/>
    <col min="2" max="2" width="12.28125" style="0" customWidth="1"/>
    <col min="3" max="3" width="9.7109375" style="0" customWidth="1"/>
    <col min="4" max="4" width="10.00390625" style="0" customWidth="1"/>
    <col min="6" max="6" width="10.28125" style="0" customWidth="1"/>
    <col min="7" max="7" width="17.140625" style="0" customWidth="1"/>
    <col min="8" max="8" width="16.7109375" style="0" customWidth="1"/>
    <col min="9" max="9" width="16.7109375" style="0" hidden="1" customWidth="1"/>
    <col min="10" max="10" width="16.7109375" style="0" customWidth="1"/>
    <col min="11" max="11" width="12.140625" style="0" hidden="1" customWidth="1"/>
    <col min="12" max="12" width="14.8515625" style="0" customWidth="1"/>
    <col min="13" max="13" width="10.7109375" style="0" customWidth="1"/>
    <col min="14" max="14" width="16.00390625" style="0" customWidth="1"/>
  </cols>
  <sheetData>
    <row r="1" spans="1:13" ht="20.25" customHeight="1">
      <c r="A1" s="315" t="s">
        <v>75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195"/>
    </row>
    <row r="2" spans="1:15" ht="51" customHeight="1">
      <c r="A2" s="284" t="s">
        <v>48</v>
      </c>
      <c r="B2" s="281" t="s">
        <v>51</v>
      </c>
      <c r="C2" s="281" t="s">
        <v>97</v>
      </c>
      <c r="D2" s="281" t="s">
        <v>66</v>
      </c>
      <c r="E2" s="196" t="s">
        <v>128</v>
      </c>
      <c r="F2" s="118" t="s">
        <v>193</v>
      </c>
      <c r="G2" s="311" t="s">
        <v>93</v>
      </c>
      <c r="H2" s="313" t="s">
        <v>250</v>
      </c>
      <c r="I2" s="197" t="s">
        <v>191</v>
      </c>
      <c r="J2" s="198" t="s">
        <v>251</v>
      </c>
      <c r="K2" s="198" t="s">
        <v>192</v>
      </c>
      <c r="L2" s="316" t="s">
        <v>249</v>
      </c>
      <c r="M2" s="156" t="s">
        <v>252</v>
      </c>
      <c r="N2" s="317" t="s">
        <v>2</v>
      </c>
      <c r="O2" s="310"/>
    </row>
    <row r="3" spans="1:15" ht="9" customHeight="1" hidden="1">
      <c r="A3" s="285"/>
      <c r="B3" s="282"/>
      <c r="C3" s="282"/>
      <c r="D3" s="282"/>
      <c r="E3" s="119"/>
      <c r="F3" s="119"/>
      <c r="G3" s="312"/>
      <c r="H3" s="314"/>
      <c r="I3" s="200"/>
      <c r="J3" s="201"/>
      <c r="K3" s="201"/>
      <c r="L3" s="316"/>
      <c r="M3" s="199"/>
      <c r="N3" s="318"/>
      <c r="O3" s="310"/>
    </row>
    <row r="4" spans="1:14" ht="15">
      <c r="A4" s="8">
        <v>1</v>
      </c>
      <c r="B4" s="8" t="s">
        <v>262</v>
      </c>
      <c r="C4" s="19">
        <f>'IFB-1'!C4</f>
        <v>70</v>
      </c>
      <c r="D4" s="19" t="str">
        <f>'BOC,BEC -3'!D6</f>
        <v>Prior</v>
      </c>
      <c r="E4" s="236">
        <f>'BS-2'!F5</f>
        <v>40293</v>
      </c>
      <c r="F4" s="236">
        <v>40379</v>
      </c>
      <c r="G4" s="31">
        <f>F4-E4</f>
        <v>86</v>
      </c>
      <c r="H4" s="70" t="s">
        <v>185</v>
      </c>
      <c r="I4" s="193"/>
      <c r="J4" s="128">
        <v>2</v>
      </c>
      <c r="K4" s="128"/>
      <c r="L4" s="35" t="s">
        <v>185</v>
      </c>
      <c r="M4" s="35" t="s">
        <v>185</v>
      </c>
      <c r="N4" s="1"/>
    </row>
    <row r="5" spans="1:14" ht="15">
      <c r="A5" s="8">
        <v>2</v>
      </c>
      <c r="B5" s="8" t="s">
        <v>265</v>
      </c>
      <c r="C5" s="19">
        <f>'IFB-1'!C5</f>
        <v>20</v>
      </c>
      <c r="D5" s="19" t="str">
        <f>'BOC,BEC -3'!D7</f>
        <v>Post</v>
      </c>
      <c r="E5" s="236">
        <f>'BS-2'!F6</f>
        <v>40266</v>
      </c>
      <c r="F5" s="236">
        <v>40313</v>
      </c>
      <c r="G5" s="31">
        <f>F5-E5</f>
        <v>47</v>
      </c>
      <c r="H5" s="70" t="s">
        <v>185</v>
      </c>
      <c r="I5" s="193"/>
      <c r="J5" s="128">
        <v>2</v>
      </c>
      <c r="K5" s="128"/>
      <c r="L5" s="35" t="s">
        <v>185</v>
      </c>
      <c r="M5" s="35" t="s">
        <v>185</v>
      </c>
      <c r="N5" s="1"/>
    </row>
    <row r="6" spans="1:14" ht="15">
      <c r="A6" s="8">
        <v>3</v>
      </c>
      <c r="B6" s="8" t="s">
        <v>266</v>
      </c>
      <c r="C6" s="19">
        <f>'IFB-1'!C6</f>
        <v>30</v>
      </c>
      <c r="D6" s="19" t="str">
        <f>'BOC,BEC -3'!D8</f>
        <v>Prior</v>
      </c>
      <c r="E6" s="236">
        <f>'BS-2'!F7</f>
        <v>40288</v>
      </c>
      <c r="F6" s="236">
        <v>40410</v>
      </c>
      <c r="G6" s="31">
        <f>F6-E6</f>
        <v>122</v>
      </c>
      <c r="H6" s="70" t="s">
        <v>185</v>
      </c>
      <c r="I6" s="193"/>
      <c r="J6" s="128">
        <v>3</v>
      </c>
      <c r="K6" s="128"/>
      <c r="L6" s="35" t="s">
        <v>185</v>
      </c>
      <c r="M6" s="35" t="s">
        <v>185</v>
      </c>
      <c r="N6" s="1"/>
    </row>
    <row r="7" spans="1:14" ht="15">
      <c r="A7" s="8">
        <v>4</v>
      </c>
      <c r="B7" s="8" t="s">
        <v>267</v>
      </c>
      <c r="C7" s="19">
        <f>'IFB-1'!C7</f>
        <v>0.4</v>
      </c>
      <c r="D7" s="19" t="str">
        <f>'BOC,BEC -3'!D9</f>
        <v>Post</v>
      </c>
      <c r="E7" s="236">
        <f>'BS-2'!F8</f>
        <v>40270</v>
      </c>
      <c r="F7" s="236">
        <v>40517</v>
      </c>
      <c r="G7" s="31">
        <f>F7-E7</f>
        <v>247</v>
      </c>
      <c r="H7" s="70" t="s">
        <v>185</v>
      </c>
      <c r="I7" s="193"/>
      <c r="J7" s="128">
        <v>1</v>
      </c>
      <c r="K7" s="128"/>
      <c r="L7" s="35" t="s">
        <v>185</v>
      </c>
      <c r="M7" s="35" t="s">
        <v>161</v>
      </c>
      <c r="N7" s="1"/>
    </row>
    <row r="8" spans="1:14" ht="15">
      <c r="A8" s="8">
        <v>5</v>
      </c>
      <c r="B8" s="66" t="s">
        <v>268</v>
      </c>
      <c r="C8" s="19">
        <f>'IFB-1'!C8</f>
        <v>65</v>
      </c>
      <c r="D8" s="19" t="str">
        <f>'BOC,BEC -3'!D10</f>
        <v>Prior</v>
      </c>
      <c r="E8" s="236">
        <f>'BS-2'!F9</f>
        <v>40283</v>
      </c>
      <c r="F8" s="236">
        <v>40349</v>
      </c>
      <c r="G8" s="31">
        <f>F8-E8</f>
        <v>66</v>
      </c>
      <c r="H8" s="70" t="s">
        <v>185</v>
      </c>
      <c r="I8" s="193"/>
      <c r="J8" s="128">
        <v>3</v>
      </c>
      <c r="K8" s="128"/>
      <c r="L8" s="35" t="s">
        <v>185</v>
      </c>
      <c r="M8" s="35" t="s">
        <v>274</v>
      </c>
      <c r="N8" s="1"/>
    </row>
    <row r="9" spans="1:14" ht="15">
      <c r="A9" s="8"/>
      <c r="B9" s="23"/>
      <c r="C9" s="24"/>
      <c r="D9" s="24"/>
      <c r="E9" s="24"/>
      <c r="F9" s="24"/>
      <c r="G9" s="31"/>
      <c r="H9" s="70"/>
      <c r="I9" s="193"/>
      <c r="J9" s="128"/>
      <c r="K9" s="128"/>
      <c r="L9" s="35"/>
      <c r="M9" s="35"/>
      <c r="N9" s="1"/>
    </row>
    <row r="10" spans="1:14" ht="14.25" customHeight="1">
      <c r="A10" s="8">
        <v>6</v>
      </c>
      <c r="B10" s="7"/>
      <c r="C10" s="25"/>
      <c r="D10" s="19"/>
      <c r="E10" s="19"/>
      <c r="F10" s="19"/>
      <c r="G10" s="31"/>
      <c r="H10" s="70"/>
      <c r="I10" s="193"/>
      <c r="J10" s="128"/>
      <c r="K10" s="128"/>
      <c r="L10" s="35"/>
      <c r="M10" s="35"/>
      <c r="N10" s="1"/>
    </row>
    <row r="11" spans="1:14" ht="14.25" customHeight="1">
      <c r="A11" s="269">
        <v>7</v>
      </c>
      <c r="B11" s="9"/>
      <c r="C11" s="16"/>
      <c r="D11" s="19"/>
      <c r="E11" s="19"/>
      <c r="F11" s="19"/>
      <c r="G11" s="31"/>
      <c r="H11" s="70"/>
      <c r="I11" s="193"/>
      <c r="J11" s="128"/>
      <c r="K11" s="128"/>
      <c r="L11" s="35"/>
      <c r="M11" s="35"/>
      <c r="N11" s="1"/>
    </row>
    <row r="12" spans="1:14" ht="12.75">
      <c r="A12" s="270"/>
      <c r="B12" s="135"/>
      <c r="C12" s="136"/>
      <c r="D12" s="136"/>
      <c r="E12" s="136"/>
      <c r="F12" s="136"/>
      <c r="G12" s="131"/>
      <c r="H12" s="130"/>
      <c r="I12" s="194"/>
      <c r="J12" s="132"/>
      <c r="K12" s="132"/>
      <c r="L12" s="202"/>
      <c r="M12" s="202"/>
      <c r="N12" s="129"/>
    </row>
    <row r="13" spans="1:14" ht="12.75">
      <c r="A13" s="8">
        <v>8</v>
      </c>
      <c r="B13" s="9"/>
      <c r="C13" s="16"/>
      <c r="D13" s="16"/>
      <c r="E13" s="16"/>
      <c r="F13" s="16"/>
      <c r="G13" s="68"/>
      <c r="H13" s="70"/>
      <c r="I13" s="193"/>
      <c r="J13" s="128"/>
      <c r="K13" s="128"/>
      <c r="L13" s="99"/>
      <c r="M13" s="99"/>
      <c r="N13" s="1"/>
    </row>
    <row r="14" spans="1:14" ht="12.75">
      <c r="A14" s="8">
        <v>9</v>
      </c>
      <c r="B14" s="9"/>
      <c r="C14" s="16"/>
      <c r="D14" s="19"/>
      <c r="E14" s="19"/>
      <c r="F14" s="19"/>
      <c r="G14" s="68"/>
      <c r="H14" s="70"/>
      <c r="I14" s="193"/>
      <c r="J14" s="128"/>
      <c r="K14" s="128"/>
      <c r="L14" s="99"/>
      <c r="M14" s="99"/>
      <c r="N14" s="1"/>
    </row>
    <row r="15" spans="1:14" ht="12.75">
      <c r="A15" s="275">
        <v>10</v>
      </c>
      <c r="B15" s="9"/>
      <c r="C15" s="16"/>
      <c r="D15" s="19"/>
      <c r="E15" s="19"/>
      <c r="F15" s="19"/>
      <c r="G15" s="68"/>
      <c r="H15" s="70"/>
      <c r="I15" s="193"/>
      <c r="J15" s="128"/>
      <c r="K15" s="128"/>
      <c r="L15" s="99"/>
      <c r="M15" s="99"/>
      <c r="N15" s="1"/>
    </row>
    <row r="16" spans="1:14" ht="12.75">
      <c r="A16" s="275"/>
      <c r="B16" s="9"/>
      <c r="C16" s="16"/>
      <c r="D16" s="16"/>
      <c r="E16" s="16"/>
      <c r="F16" s="16"/>
      <c r="G16" s="68"/>
      <c r="H16" s="70"/>
      <c r="I16" s="193"/>
      <c r="J16" s="128"/>
      <c r="K16" s="128"/>
      <c r="L16" s="99"/>
      <c r="M16" s="99"/>
      <c r="N16" s="1"/>
    </row>
    <row r="17" spans="1:14" ht="12.75">
      <c r="A17" s="269">
        <v>11</v>
      </c>
      <c r="B17" s="9"/>
      <c r="C17" s="16"/>
      <c r="D17" s="19"/>
      <c r="E17" s="19"/>
      <c r="F17" s="19"/>
      <c r="G17" s="68"/>
      <c r="H17" s="70"/>
      <c r="I17" s="193"/>
      <c r="J17" s="128"/>
      <c r="K17" s="128"/>
      <c r="L17" s="99"/>
      <c r="M17" s="99"/>
      <c r="N17" s="1"/>
    </row>
    <row r="18" spans="1:14" ht="12.75">
      <c r="A18" s="270"/>
      <c r="B18" s="135"/>
      <c r="C18" s="136"/>
      <c r="D18" s="19"/>
      <c r="E18" s="19"/>
      <c r="F18" s="19"/>
      <c r="G18" s="131"/>
      <c r="H18" s="130"/>
      <c r="I18" s="194"/>
      <c r="J18" s="132"/>
      <c r="K18" s="132"/>
      <c r="L18" s="133"/>
      <c r="M18" s="133"/>
      <c r="N18" s="129"/>
    </row>
    <row r="19" spans="1:14" ht="12.75">
      <c r="A19" s="8">
        <v>12</v>
      </c>
      <c r="B19" s="9"/>
      <c r="C19" s="16"/>
      <c r="D19" s="19"/>
      <c r="E19" s="19"/>
      <c r="F19" s="19"/>
      <c r="G19" s="68"/>
      <c r="H19" s="70"/>
      <c r="I19" s="70"/>
      <c r="J19" s="123"/>
      <c r="K19" s="123"/>
      <c r="L19" s="32"/>
      <c r="M19" s="32"/>
      <c r="N19" s="1"/>
    </row>
    <row r="20" spans="1:14" ht="12.75">
      <c r="A20" s="103">
        <v>13</v>
      </c>
      <c r="B20" s="89"/>
      <c r="C20" s="103"/>
      <c r="D20" s="103"/>
      <c r="E20" s="103"/>
      <c r="F20" s="103"/>
      <c r="G20" s="134"/>
      <c r="H20" s="130"/>
      <c r="I20" s="194"/>
      <c r="J20" s="132"/>
      <c r="K20" s="132"/>
      <c r="L20" s="133"/>
      <c r="M20" s="133"/>
      <c r="N20" s="129"/>
    </row>
    <row r="21" spans="1:14" ht="12.75">
      <c r="A21" s="1" t="s">
        <v>83</v>
      </c>
      <c r="B21" s="58">
        <f>COUNTA(B4:B20)</f>
        <v>5</v>
      </c>
      <c r="C21" s="58"/>
      <c r="D21" s="58"/>
      <c r="E21" s="58"/>
      <c r="F21" s="58"/>
      <c r="G21" s="60">
        <f>SUM(G4:G20)/B21</f>
        <v>113.6</v>
      </c>
      <c r="H21" s="59">
        <f>COUNTIF(H4:H20,"yes")/B21</f>
        <v>0</v>
      </c>
      <c r="I21" s="59"/>
      <c r="J21" s="60">
        <f>SUM(J4:J20)/B21</f>
        <v>2.2</v>
      </c>
      <c r="K21" s="60"/>
      <c r="L21" s="59">
        <f>COUNTIF(L4:L20,"yes")/B21</f>
        <v>0</v>
      </c>
      <c r="M21" s="59">
        <f>COUNTIF(M4:M20,"yes")/B21</f>
        <v>0.2</v>
      </c>
      <c r="N21" s="1"/>
    </row>
    <row r="22" ht="9.75" customHeight="1"/>
    <row r="23" spans="2:11" ht="15.75" customHeight="1">
      <c r="B23" s="309"/>
      <c r="C23" s="309"/>
      <c r="D23" s="309"/>
      <c r="E23" s="309"/>
      <c r="F23" s="309"/>
      <c r="G23" s="309"/>
      <c r="H23" s="309"/>
      <c r="I23" s="309"/>
      <c r="J23" s="309"/>
      <c r="K23" s="177"/>
    </row>
    <row r="24" ht="12.75">
      <c r="B24" s="181" t="s">
        <v>177</v>
      </c>
    </row>
  </sheetData>
  <sheetProtection/>
  <mergeCells count="14">
    <mergeCell ref="O2:O3"/>
    <mergeCell ref="G2:G3"/>
    <mergeCell ref="H2:H3"/>
    <mergeCell ref="A1:L1"/>
    <mergeCell ref="L2:L3"/>
    <mergeCell ref="N2:N3"/>
    <mergeCell ref="A11:A12"/>
    <mergeCell ref="A2:A3"/>
    <mergeCell ref="B23:J23"/>
    <mergeCell ref="A17:A18"/>
    <mergeCell ref="A15:A16"/>
    <mergeCell ref="C2:C3"/>
    <mergeCell ref="D2:D3"/>
    <mergeCell ref="B2:B3"/>
  </mergeCells>
  <conditionalFormatting sqref="H4:K20">
    <cfRule type="cellIs" priority="1" dxfId="0" operator="equal" stopIfTrue="1">
      <formula>"Yes"</formula>
    </cfRule>
  </conditionalFormatting>
  <conditionalFormatting sqref="L4:M20">
    <cfRule type="cellIs" priority="2" dxfId="0" operator="equal" stopIfTrue="1">
      <formula>"yes"</formula>
    </cfRule>
  </conditionalFormatting>
  <printOptions/>
  <pageMargins left="0.31" right="0.3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5.28125" style="0" customWidth="1"/>
    <col min="2" max="2" width="12.00390625" style="0" customWidth="1"/>
    <col min="3" max="3" width="10.00390625" style="0" customWidth="1"/>
    <col min="4" max="4" width="9.421875" style="0" customWidth="1"/>
    <col min="5" max="5" width="10.28125" style="0" customWidth="1"/>
    <col min="6" max="6" width="11.57421875" style="0" customWidth="1"/>
    <col min="7" max="7" width="11.140625" style="0" customWidth="1"/>
    <col min="8" max="8" width="10.57421875" style="0" customWidth="1"/>
    <col min="9" max="9" width="10.421875" style="0" customWidth="1"/>
    <col min="10" max="10" width="10.8515625" style="0" customWidth="1"/>
    <col min="11" max="11" width="13.8515625" style="0" customWidth="1"/>
    <col min="12" max="12" width="10.57421875" style="0" customWidth="1"/>
    <col min="13" max="13" width="8.8515625" style="0" customWidth="1"/>
  </cols>
  <sheetData>
    <row r="1" spans="1:13" ht="20.25" customHeight="1">
      <c r="A1" s="300" t="s">
        <v>76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:14" ht="12.75" customHeight="1">
      <c r="A2" s="325" t="s">
        <v>48</v>
      </c>
      <c r="B2" s="281" t="s">
        <v>51</v>
      </c>
      <c r="C2" s="281" t="s">
        <v>95</v>
      </c>
      <c r="D2" s="281" t="s">
        <v>66</v>
      </c>
      <c r="E2" s="281" t="s">
        <v>96</v>
      </c>
      <c r="F2" s="319" t="s">
        <v>45</v>
      </c>
      <c r="G2" s="320"/>
      <c r="H2" s="321"/>
      <c r="I2" s="328" t="s">
        <v>17</v>
      </c>
      <c r="J2" s="328" t="s">
        <v>99</v>
      </c>
      <c r="K2" s="328" t="s">
        <v>100</v>
      </c>
      <c r="L2" s="283" t="s">
        <v>101</v>
      </c>
      <c r="M2" s="283" t="s">
        <v>18</v>
      </c>
      <c r="N2" s="310"/>
    </row>
    <row r="3" spans="1:14" ht="38.25" customHeight="1">
      <c r="A3" s="326"/>
      <c r="B3" s="299"/>
      <c r="C3" s="299"/>
      <c r="D3" s="299"/>
      <c r="E3" s="299"/>
      <c r="F3" s="322"/>
      <c r="G3" s="323"/>
      <c r="H3" s="324"/>
      <c r="I3" s="329"/>
      <c r="J3" s="329"/>
      <c r="K3" s="329"/>
      <c r="L3" s="331"/>
      <c r="M3" s="331"/>
      <c r="N3" s="310"/>
    </row>
    <row r="4" spans="1:14" ht="76.5">
      <c r="A4" s="327"/>
      <c r="B4" s="282"/>
      <c r="C4" s="282"/>
      <c r="D4" s="282"/>
      <c r="E4" s="282"/>
      <c r="F4" s="46" t="s">
        <v>275</v>
      </c>
      <c r="G4" s="46" t="s">
        <v>147</v>
      </c>
      <c r="H4" s="48" t="s">
        <v>84</v>
      </c>
      <c r="I4" s="330"/>
      <c r="J4" s="330"/>
      <c r="K4" s="330"/>
      <c r="L4" s="332"/>
      <c r="M4" s="332"/>
      <c r="N4" s="47"/>
    </row>
    <row r="5" spans="1:13" ht="15" customHeight="1">
      <c r="A5" s="8">
        <v>1</v>
      </c>
      <c r="B5" s="207" t="str">
        <f>'BS-2'!B5</f>
        <v>G-401</v>
      </c>
      <c r="C5" s="19">
        <f>'IFB-1'!C4</f>
        <v>70</v>
      </c>
      <c r="D5" s="19" t="str">
        <f>'IFB-1'!D4</f>
        <v>Prior</v>
      </c>
      <c r="E5" s="17">
        <v>68</v>
      </c>
      <c r="F5" s="71">
        <f>5+'BE-4'!F4</f>
        <v>40384</v>
      </c>
      <c r="G5" s="71">
        <v>40471</v>
      </c>
      <c r="H5" s="73">
        <f>G5-F5</f>
        <v>87</v>
      </c>
      <c r="I5" s="145" t="s">
        <v>161</v>
      </c>
      <c r="J5" s="145" t="s">
        <v>185</v>
      </c>
      <c r="K5" s="145" t="s">
        <v>161</v>
      </c>
      <c r="L5" s="12" t="s">
        <v>185</v>
      </c>
      <c r="M5" s="12" t="s">
        <v>185</v>
      </c>
    </row>
    <row r="6" spans="1:13" ht="15">
      <c r="A6" s="8">
        <v>2</v>
      </c>
      <c r="B6" s="207" t="str">
        <f>'BS-2'!B6</f>
        <v>GFP-04/01</v>
      </c>
      <c r="C6" s="19">
        <f>'IFB-1'!C5</f>
        <v>20</v>
      </c>
      <c r="D6" s="19" t="str">
        <f>'IFB-1'!D5</f>
        <v>Post</v>
      </c>
      <c r="E6" s="17">
        <v>19.5</v>
      </c>
      <c r="F6" s="71">
        <f>5+'BE-4'!F5</f>
        <v>40318</v>
      </c>
      <c r="G6" s="71">
        <v>40334</v>
      </c>
      <c r="H6" s="73">
        <f>G6-F6</f>
        <v>16</v>
      </c>
      <c r="I6" s="145" t="s">
        <v>161</v>
      </c>
      <c r="J6" s="145" t="s">
        <v>161</v>
      </c>
      <c r="K6" s="145" t="s">
        <v>161</v>
      </c>
      <c r="L6" s="12" t="s">
        <v>185</v>
      </c>
      <c r="M6" s="12" t="s">
        <v>161</v>
      </c>
    </row>
    <row r="7" spans="1:13" ht="15" customHeight="1">
      <c r="A7" s="8">
        <v>3</v>
      </c>
      <c r="B7" s="207" t="str">
        <f>'BS-2'!B7</f>
        <v>G-101</v>
      </c>
      <c r="C7" s="19">
        <f>'IFB-1'!C6</f>
        <v>30</v>
      </c>
      <c r="D7" s="19" t="str">
        <f>'IFB-1'!D6</f>
        <v>Prior</v>
      </c>
      <c r="E7" s="17">
        <v>34</v>
      </c>
      <c r="F7" s="71">
        <f>5+'BE-4'!F6</f>
        <v>40415</v>
      </c>
      <c r="G7" s="71">
        <v>40446</v>
      </c>
      <c r="H7" s="73">
        <f>G7-F7</f>
        <v>31</v>
      </c>
      <c r="I7" s="145" t="s">
        <v>161</v>
      </c>
      <c r="J7" s="145" t="s">
        <v>161</v>
      </c>
      <c r="K7" s="145" t="s">
        <v>161</v>
      </c>
      <c r="L7" s="12" t="s">
        <v>185</v>
      </c>
      <c r="M7" s="12" t="s">
        <v>185</v>
      </c>
    </row>
    <row r="8" spans="1:13" ht="15">
      <c r="A8" s="8">
        <v>4</v>
      </c>
      <c r="B8" s="207" t="str">
        <f>'BS-2'!B8</f>
        <v>S-01</v>
      </c>
      <c r="C8" s="19">
        <f>'IFB-1'!C7</f>
        <v>0.4</v>
      </c>
      <c r="D8" s="19" t="str">
        <f>'IFB-1'!D7</f>
        <v>Post</v>
      </c>
      <c r="E8" s="17">
        <v>0.38</v>
      </c>
      <c r="F8" s="71">
        <f>5+'BE-4'!F7</f>
        <v>40522</v>
      </c>
      <c r="G8" s="71">
        <v>40537</v>
      </c>
      <c r="H8" s="73">
        <f>G8-F8</f>
        <v>15</v>
      </c>
      <c r="I8" s="145" t="s">
        <v>161</v>
      </c>
      <c r="J8" s="145" t="s">
        <v>161</v>
      </c>
      <c r="K8" s="145" t="s">
        <v>161</v>
      </c>
      <c r="L8" s="12" t="s">
        <v>185</v>
      </c>
      <c r="M8" s="12" t="s">
        <v>185</v>
      </c>
    </row>
    <row r="9" spans="1:13" ht="15" customHeight="1">
      <c r="A9" s="8">
        <v>5</v>
      </c>
      <c r="B9" s="207" t="str">
        <f>'BS-2'!B9</f>
        <v>CMMU-19.01</v>
      </c>
      <c r="C9" s="19">
        <f>'IFB-1'!C8</f>
        <v>65</v>
      </c>
      <c r="D9" s="19" t="str">
        <f>'IFB-1'!D8</f>
        <v>Prior</v>
      </c>
      <c r="E9" s="25">
        <v>60</v>
      </c>
      <c r="F9" s="71">
        <f>5+'BE-4'!F8</f>
        <v>40354</v>
      </c>
      <c r="G9" s="72">
        <v>40405</v>
      </c>
      <c r="H9" s="73">
        <f>G9-F9</f>
        <v>51</v>
      </c>
      <c r="I9" s="145" t="s">
        <v>161</v>
      </c>
      <c r="J9" s="145" t="s">
        <v>161</v>
      </c>
      <c r="K9" s="145" t="s">
        <v>185</v>
      </c>
      <c r="L9" s="12" t="s">
        <v>185</v>
      </c>
      <c r="M9" s="12" t="s">
        <v>185</v>
      </c>
    </row>
    <row r="10" spans="1:13" ht="15">
      <c r="A10" s="8"/>
      <c r="B10" s="23"/>
      <c r="C10" s="24"/>
      <c r="D10" s="24"/>
      <c r="E10" s="25"/>
      <c r="F10" s="72"/>
      <c r="G10" s="72"/>
      <c r="H10" s="144"/>
      <c r="I10" s="145"/>
      <c r="J10" s="145"/>
      <c r="K10" s="145"/>
      <c r="L10" s="29"/>
      <c r="M10" s="12"/>
    </row>
    <row r="11" spans="1:13" ht="14.25" customHeight="1">
      <c r="A11" s="8">
        <v>6</v>
      </c>
      <c r="B11" s="7"/>
      <c r="C11" s="25"/>
      <c r="D11" s="19"/>
      <c r="E11" s="25"/>
      <c r="F11" s="72"/>
      <c r="G11" s="72"/>
      <c r="H11" s="144"/>
      <c r="I11" s="145"/>
      <c r="J11" s="145"/>
      <c r="K11" s="145"/>
      <c r="L11" s="29"/>
      <c r="M11" s="12"/>
    </row>
    <row r="12" spans="1:13" ht="14.25" customHeight="1">
      <c r="A12" s="66">
        <v>7</v>
      </c>
      <c r="B12" s="9"/>
      <c r="C12" s="16"/>
      <c r="D12" s="19"/>
      <c r="E12" s="17"/>
      <c r="F12" s="137"/>
      <c r="G12" s="71"/>
      <c r="H12" s="69"/>
      <c r="I12" s="145"/>
      <c r="J12" s="145"/>
      <c r="K12" s="145"/>
      <c r="L12" s="29"/>
      <c r="M12" s="12"/>
    </row>
    <row r="13" spans="1:13" ht="15" customHeight="1">
      <c r="A13" s="8">
        <v>8</v>
      </c>
      <c r="B13" s="9"/>
      <c r="C13" s="16"/>
      <c r="D13" s="16"/>
      <c r="E13" s="17"/>
      <c r="F13" s="71"/>
      <c r="G13" s="71"/>
      <c r="H13" s="73"/>
      <c r="I13" s="145"/>
      <c r="J13" s="145"/>
      <c r="K13" s="145"/>
      <c r="L13" s="29"/>
      <c r="M13" s="12"/>
    </row>
    <row r="14" spans="1:13" ht="15">
      <c r="A14" s="8">
        <v>9</v>
      </c>
      <c r="B14" s="9"/>
      <c r="C14" s="16"/>
      <c r="D14" s="19"/>
      <c r="E14" s="17"/>
      <c r="F14" s="71"/>
      <c r="G14" s="71"/>
      <c r="H14" s="73"/>
      <c r="I14" s="145"/>
      <c r="J14" s="145"/>
      <c r="K14" s="145"/>
      <c r="L14" s="29"/>
      <c r="M14" s="12"/>
    </row>
    <row r="15" spans="1:13" ht="15" customHeight="1">
      <c r="A15" s="275">
        <v>10</v>
      </c>
      <c r="B15" s="9"/>
      <c r="C15" s="16"/>
      <c r="D15" s="19"/>
      <c r="E15" s="17"/>
      <c r="F15" s="71"/>
      <c r="G15" s="71"/>
      <c r="H15" s="69"/>
      <c r="I15" s="145"/>
      <c r="J15" s="145"/>
      <c r="K15" s="145"/>
      <c r="L15" s="29"/>
      <c r="M15" s="12"/>
    </row>
    <row r="16" spans="1:13" ht="15">
      <c r="A16" s="275"/>
      <c r="B16" s="9"/>
      <c r="C16" s="16"/>
      <c r="D16" s="16"/>
      <c r="E16" s="17"/>
      <c r="F16" s="138"/>
      <c r="G16" s="138"/>
      <c r="H16" s="85"/>
      <c r="I16" s="145"/>
      <c r="J16" s="145"/>
      <c r="K16" s="145"/>
      <c r="L16" s="29"/>
      <c r="M16" s="12"/>
    </row>
    <row r="17" spans="1:13" ht="15" customHeight="1">
      <c r="A17" s="66">
        <v>11</v>
      </c>
      <c r="B17" s="9"/>
      <c r="C17" s="16"/>
      <c r="D17" s="19"/>
      <c r="E17" s="17"/>
      <c r="F17" s="71"/>
      <c r="G17" s="71"/>
      <c r="H17" s="69"/>
      <c r="I17" s="145"/>
      <c r="J17" s="145"/>
      <c r="K17" s="145"/>
      <c r="L17" s="29"/>
      <c r="M17" s="12"/>
    </row>
    <row r="18" spans="1:13" ht="15">
      <c r="A18" s="8">
        <v>12</v>
      </c>
      <c r="B18" s="9"/>
      <c r="C18" s="16"/>
      <c r="D18" s="19"/>
      <c r="E18" s="17"/>
      <c r="F18" s="137"/>
      <c r="G18" s="71"/>
      <c r="H18" s="144"/>
      <c r="I18" s="145"/>
      <c r="J18" s="145"/>
      <c r="K18" s="145"/>
      <c r="L18" s="29"/>
      <c r="M18" s="12"/>
    </row>
    <row r="19" spans="1:13" ht="12.75" customHeight="1">
      <c r="A19" s="57" t="s">
        <v>83</v>
      </c>
      <c r="B19" s="58">
        <f>COUNTA(B5:B18)</f>
        <v>5</v>
      </c>
      <c r="C19" s="74"/>
      <c r="D19" s="57"/>
      <c r="E19" s="57"/>
      <c r="F19" s="57"/>
      <c r="G19" s="57"/>
      <c r="H19" s="60">
        <f>SUM(H5:H18)/B19</f>
        <v>40</v>
      </c>
      <c r="I19" s="76">
        <f>COUNTIF(I5:I18,"yes")/B19</f>
        <v>1</v>
      </c>
      <c r="J19" s="76">
        <f>COUNTIF(J5:J18,"Yes")/B19</f>
        <v>0.8</v>
      </c>
      <c r="K19" s="76">
        <f>COUNTIF(K5:K18,"Yes")/B19</f>
        <v>0.8</v>
      </c>
      <c r="L19" s="76">
        <f>COUNTIF(L5:L18,"Yes")/B19</f>
        <v>0</v>
      </c>
      <c r="M19" s="76">
        <f>COUNTIF(M5:M18,"Yes")/B19</f>
        <v>0.2</v>
      </c>
    </row>
  </sheetData>
  <sheetProtection/>
  <mergeCells count="14">
    <mergeCell ref="A15:A16"/>
    <mergeCell ref="N2:N3"/>
    <mergeCell ref="E2:E4"/>
    <mergeCell ref="B2:B4"/>
    <mergeCell ref="C2:C4"/>
    <mergeCell ref="D2:D4"/>
    <mergeCell ref="A1:M1"/>
    <mergeCell ref="F2:H3"/>
    <mergeCell ref="A2:A4"/>
    <mergeCell ref="I2:I4"/>
    <mergeCell ref="J2:J4"/>
    <mergeCell ref="K2:K4"/>
    <mergeCell ref="L2:L4"/>
    <mergeCell ref="M2:M4"/>
  </mergeCells>
  <printOptions/>
  <pageMargins left="0.22" right="0.17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O6" sqref="O6"/>
    </sheetView>
  </sheetViews>
  <sheetFormatPr defaultColWidth="9.140625" defaultRowHeight="12.75"/>
  <cols>
    <col min="1" max="1" width="3.00390625" style="0" customWidth="1"/>
    <col min="2" max="2" width="12.57421875" style="0" customWidth="1"/>
    <col min="3" max="4" width="9.28125" style="0" hidden="1" customWidth="1"/>
    <col min="5" max="5" width="11.28125" style="0" hidden="1" customWidth="1"/>
    <col min="6" max="6" width="11.28125" style="0" customWidth="1"/>
    <col min="7" max="7" width="13.28125" style="0" customWidth="1"/>
    <col min="8" max="9" width="12.28125" style="0" customWidth="1"/>
    <col min="10" max="10" width="11.57421875" style="0" customWidth="1"/>
    <col min="11" max="11" width="12.140625" style="0" customWidth="1"/>
    <col min="12" max="12" width="12.00390625" style="0" customWidth="1"/>
    <col min="13" max="13" width="12.8515625" style="0" customWidth="1"/>
    <col min="15" max="15" width="15.8515625" style="0" customWidth="1"/>
  </cols>
  <sheetData>
    <row r="1" spans="1:14" ht="20.25" customHeight="1">
      <c r="A1" s="300" t="s">
        <v>77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</row>
    <row r="2" spans="1:15" ht="93.75" customHeight="1">
      <c r="A2" s="334" t="s">
        <v>48</v>
      </c>
      <c r="B2" s="281" t="s">
        <v>51</v>
      </c>
      <c r="C2" s="281" t="s">
        <v>97</v>
      </c>
      <c r="D2" s="281" t="s">
        <v>66</v>
      </c>
      <c r="E2" s="281" t="s">
        <v>139</v>
      </c>
      <c r="F2" s="118" t="s">
        <v>276</v>
      </c>
      <c r="G2" s="286" t="s">
        <v>102</v>
      </c>
      <c r="H2" s="156" t="s">
        <v>122</v>
      </c>
      <c r="I2" s="156" t="s">
        <v>277</v>
      </c>
      <c r="J2" s="286" t="s">
        <v>140</v>
      </c>
      <c r="K2" s="311" t="s">
        <v>123</v>
      </c>
      <c r="L2" s="286" t="s">
        <v>103</v>
      </c>
      <c r="M2" s="336" t="s">
        <v>104</v>
      </c>
      <c r="N2" s="337" t="s">
        <v>105</v>
      </c>
      <c r="O2" s="338" t="s">
        <v>2</v>
      </c>
    </row>
    <row r="3" spans="1:15" ht="9" customHeight="1" hidden="1">
      <c r="A3" s="335"/>
      <c r="B3" s="282"/>
      <c r="C3" s="282"/>
      <c r="D3" s="282"/>
      <c r="E3" s="282"/>
      <c r="F3" s="93"/>
      <c r="G3" s="287"/>
      <c r="H3" s="92"/>
      <c r="I3" s="92"/>
      <c r="J3" s="333"/>
      <c r="K3" s="340"/>
      <c r="L3" s="333"/>
      <c r="M3" s="336"/>
      <c r="N3" s="337"/>
      <c r="O3" s="339"/>
    </row>
    <row r="4" spans="1:15" ht="15.75">
      <c r="A4" s="8">
        <v>1</v>
      </c>
      <c r="B4" s="207" t="str">
        <f>'BER-5'!B5</f>
        <v>G-401</v>
      </c>
      <c r="C4" s="19"/>
      <c r="D4" s="19"/>
      <c r="E4" s="17"/>
      <c r="F4" s="71">
        <f>'BER-5'!G5-14</f>
        <v>40457</v>
      </c>
      <c r="G4" s="85">
        <v>4</v>
      </c>
      <c r="H4" s="82">
        <f>'BE-4'!E4</f>
        <v>40293</v>
      </c>
      <c r="I4" s="82">
        <f>F4+G4</f>
        <v>40461</v>
      </c>
      <c r="J4" s="85">
        <f>I4-H4</f>
        <v>168</v>
      </c>
      <c r="K4" s="82">
        <f>'BS-2'!E5</f>
        <v>40238</v>
      </c>
      <c r="L4" s="158">
        <f>I4-K4</f>
        <v>223</v>
      </c>
      <c r="M4" s="77" t="s">
        <v>161</v>
      </c>
      <c r="N4" s="12" t="s">
        <v>185</v>
      </c>
      <c r="O4" s="29"/>
    </row>
    <row r="5" spans="1:15" ht="15.75">
      <c r="A5" s="8">
        <v>2</v>
      </c>
      <c r="B5" s="207" t="str">
        <f>'BER-5'!B6</f>
        <v>GFP-04/01</v>
      </c>
      <c r="C5" s="19"/>
      <c r="D5" s="19"/>
      <c r="E5" s="17"/>
      <c r="F5" s="71">
        <f>'BER-5'!G6-14</f>
        <v>40320</v>
      </c>
      <c r="G5" s="85">
        <v>5</v>
      </c>
      <c r="H5" s="82">
        <f>'BE-4'!E5</f>
        <v>40266</v>
      </c>
      <c r="I5" s="82">
        <f>F5+G5</f>
        <v>40325</v>
      </c>
      <c r="J5" s="85">
        <f>I5-H5</f>
        <v>59</v>
      </c>
      <c r="K5" s="82">
        <f>'BS-2'!E6</f>
        <v>40242</v>
      </c>
      <c r="L5" s="158">
        <f>I5-K5</f>
        <v>83</v>
      </c>
      <c r="M5" s="77" t="s">
        <v>161</v>
      </c>
      <c r="N5" s="12" t="s">
        <v>161</v>
      </c>
      <c r="O5" s="29"/>
    </row>
    <row r="6" spans="1:15" ht="15.75">
      <c r="A6" s="8">
        <v>3</v>
      </c>
      <c r="B6" s="207" t="str">
        <f>'BER-5'!B7</f>
        <v>G-101</v>
      </c>
      <c r="C6" s="19"/>
      <c r="D6" s="19"/>
      <c r="E6" s="17"/>
      <c r="F6" s="71">
        <f>'BER-5'!G7-14</f>
        <v>40432</v>
      </c>
      <c r="G6" s="85">
        <v>3</v>
      </c>
      <c r="H6" s="82">
        <f>'BE-4'!E6</f>
        <v>40288</v>
      </c>
      <c r="I6" s="82">
        <f>F6+G6</f>
        <v>40435</v>
      </c>
      <c r="J6" s="85">
        <f>I6-H6</f>
        <v>147</v>
      </c>
      <c r="K6" s="82">
        <f>'BS-2'!E7</f>
        <v>40241</v>
      </c>
      <c r="L6" s="158">
        <f>I6-K6</f>
        <v>194</v>
      </c>
      <c r="M6" s="77" t="s">
        <v>161</v>
      </c>
      <c r="N6" s="12" t="s">
        <v>185</v>
      </c>
      <c r="O6" s="237"/>
    </row>
    <row r="7" spans="1:15" ht="15.75">
      <c r="A7" s="8">
        <v>4</v>
      </c>
      <c r="B7" s="207" t="str">
        <f>'BER-5'!B8</f>
        <v>S-01</v>
      </c>
      <c r="C7" s="19"/>
      <c r="D7" s="19"/>
      <c r="E7" s="17"/>
      <c r="F7" s="71">
        <f>'BER-5'!G8-14</f>
        <v>40523</v>
      </c>
      <c r="G7" s="85">
        <v>17</v>
      </c>
      <c r="H7" s="82">
        <f>'BE-4'!E7</f>
        <v>40270</v>
      </c>
      <c r="I7" s="82">
        <f>F7+G7</f>
        <v>40540</v>
      </c>
      <c r="J7" s="85">
        <f>I7-H7</f>
        <v>270</v>
      </c>
      <c r="K7" s="82">
        <f>'BS-2'!E8</f>
        <v>40239</v>
      </c>
      <c r="L7" s="158">
        <f>I7-K7</f>
        <v>301</v>
      </c>
      <c r="M7" s="77" t="s">
        <v>161</v>
      </c>
      <c r="N7" s="12" t="s">
        <v>185</v>
      </c>
      <c r="O7" s="29"/>
    </row>
    <row r="8" spans="1:15" ht="15.75">
      <c r="A8" s="269">
        <v>5</v>
      </c>
      <c r="B8" s="207" t="str">
        <f>'BER-5'!B9</f>
        <v>CMMU-19.01</v>
      </c>
      <c r="C8" s="24"/>
      <c r="D8" s="19"/>
      <c r="E8" s="25"/>
      <c r="F8" s="71">
        <f>'BER-5'!G9-14</f>
        <v>40391</v>
      </c>
      <c r="G8" s="85">
        <v>2</v>
      </c>
      <c r="H8" s="82">
        <f>'BE-4'!E8</f>
        <v>40283</v>
      </c>
      <c r="I8" s="82">
        <f>F8+G8</f>
        <v>40393</v>
      </c>
      <c r="J8" s="85">
        <f>I8-H8</f>
        <v>110</v>
      </c>
      <c r="K8" s="82">
        <f>'BS-2'!E9</f>
        <v>40247</v>
      </c>
      <c r="L8" s="158">
        <f>I8-K8</f>
        <v>146</v>
      </c>
      <c r="M8" s="77" t="s">
        <v>161</v>
      </c>
      <c r="N8" s="12" t="s">
        <v>161</v>
      </c>
      <c r="O8" s="29"/>
    </row>
    <row r="9" spans="1:15" ht="15.75">
      <c r="A9" s="270"/>
      <c r="B9" s="23"/>
      <c r="C9" s="24"/>
      <c r="D9" s="24"/>
      <c r="E9" s="25"/>
      <c r="F9" s="71"/>
      <c r="G9" s="85"/>
      <c r="H9" s="82"/>
      <c r="I9" s="82"/>
      <c r="J9" s="85"/>
      <c r="K9" s="82"/>
      <c r="L9" s="158"/>
      <c r="M9" s="77"/>
      <c r="N9" s="78"/>
      <c r="O9" s="1"/>
    </row>
    <row r="10" spans="1:15" ht="15.75">
      <c r="A10" s="8">
        <v>6</v>
      </c>
      <c r="B10" s="153"/>
      <c r="C10" s="148"/>
      <c r="D10" s="19"/>
      <c r="E10" s="148"/>
      <c r="F10" s="149"/>
      <c r="G10" s="150"/>
      <c r="H10" s="151"/>
      <c r="I10" s="151"/>
      <c r="J10" s="150"/>
      <c r="K10" s="151"/>
      <c r="L10" s="158"/>
      <c r="M10" s="77"/>
      <c r="N10" s="152"/>
      <c r="O10" s="147"/>
    </row>
    <row r="11" spans="1:15" ht="14.25" customHeight="1">
      <c r="A11" s="66">
        <v>7</v>
      </c>
      <c r="B11" s="9"/>
      <c r="C11" s="16"/>
      <c r="D11" s="19"/>
      <c r="E11" s="17"/>
      <c r="F11" s="71"/>
      <c r="G11" s="85"/>
      <c r="H11" s="82"/>
      <c r="I11" s="82"/>
      <c r="J11" s="85"/>
      <c r="K11" s="157"/>
      <c r="L11" s="158"/>
      <c r="M11" s="77"/>
      <c r="N11" s="78"/>
      <c r="O11" s="1"/>
    </row>
    <row r="12" spans="1:15" ht="15.75">
      <c r="A12" s="8">
        <v>8</v>
      </c>
      <c r="B12" s="9"/>
      <c r="C12" s="16"/>
      <c r="D12" s="16"/>
      <c r="E12" s="17"/>
      <c r="F12" s="71"/>
      <c r="G12" s="85"/>
      <c r="H12" s="83"/>
      <c r="I12" s="146"/>
      <c r="J12" s="85"/>
      <c r="K12" s="146"/>
      <c r="L12" s="158"/>
      <c r="M12" s="77"/>
      <c r="N12" s="78"/>
      <c r="O12" s="1"/>
    </row>
    <row r="13" spans="1:15" ht="15.75">
      <c r="A13" s="8">
        <v>9</v>
      </c>
      <c r="B13" s="9"/>
      <c r="C13" s="16"/>
      <c r="D13" s="19"/>
      <c r="E13" s="17"/>
      <c r="F13" s="71"/>
      <c r="G13" s="85"/>
      <c r="H13" s="83"/>
      <c r="I13" s="146"/>
      <c r="J13" s="85"/>
      <c r="K13" s="146"/>
      <c r="L13" s="158"/>
      <c r="M13" s="77"/>
      <c r="N13" s="78"/>
      <c r="O13" s="1"/>
    </row>
    <row r="14" spans="1:15" ht="15.75">
      <c r="A14" s="275">
        <v>10</v>
      </c>
      <c r="B14" s="9"/>
      <c r="C14" s="16"/>
      <c r="D14" s="19"/>
      <c r="E14" s="17"/>
      <c r="F14" s="71"/>
      <c r="G14" s="85"/>
      <c r="H14" s="83"/>
      <c r="I14" s="146"/>
      <c r="J14" s="85"/>
      <c r="K14" s="146"/>
      <c r="L14" s="158"/>
      <c r="M14" s="77"/>
      <c r="N14" s="78"/>
      <c r="O14" s="1"/>
    </row>
    <row r="15" spans="1:15" ht="12.75">
      <c r="A15" s="275"/>
      <c r="B15" s="9"/>
      <c r="C15" s="16"/>
      <c r="D15" s="16"/>
      <c r="E15" s="17"/>
      <c r="F15" s="71"/>
      <c r="G15" s="85"/>
      <c r="H15" s="83"/>
      <c r="I15" s="146"/>
      <c r="J15" s="85"/>
      <c r="K15" s="146"/>
      <c r="L15" s="158"/>
      <c r="M15" s="29"/>
      <c r="N15" s="78"/>
      <c r="O15" s="1"/>
    </row>
    <row r="16" spans="1:15" ht="15.75">
      <c r="A16" s="66">
        <v>11</v>
      </c>
      <c r="B16" s="9"/>
      <c r="C16" s="16"/>
      <c r="D16" s="19"/>
      <c r="E16" s="17"/>
      <c r="F16" s="71"/>
      <c r="G16" s="85"/>
      <c r="H16" s="83"/>
      <c r="I16" s="146"/>
      <c r="J16" s="85"/>
      <c r="K16" s="146"/>
      <c r="L16" s="158"/>
      <c r="M16" s="77"/>
      <c r="N16" s="78"/>
      <c r="O16" s="1"/>
    </row>
    <row r="17" spans="1:15" ht="15.75">
      <c r="A17" s="8">
        <v>12</v>
      </c>
      <c r="B17" s="9"/>
      <c r="C17" s="16"/>
      <c r="D17" s="19"/>
      <c r="E17" s="17"/>
      <c r="F17" s="71"/>
      <c r="G17" s="85"/>
      <c r="H17" s="83"/>
      <c r="I17" s="146"/>
      <c r="J17" s="85"/>
      <c r="K17" s="146"/>
      <c r="L17" s="158"/>
      <c r="M17" s="77"/>
      <c r="N17" s="78"/>
      <c r="O17" s="1"/>
    </row>
    <row r="18" spans="1:15" ht="12.75">
      <c r="A18" s="58" t="s">
        <v>83</v>
      </c>
      <c r="B18" s="58">
        <f>COUNTA(B4:B17)</f>
        <v>5</v>
      </c>
      <c r="C18" s="58"/>
      <c r="D18" s="58"/>
      <c r="E18" s="58"/>
      <c r="F18" s="58"/>
      <c r="G18" s="60">
        <f>SUM(G4:G17)/B18</f>
        <v>6.2</v>
      </c>
      <c r="H18" s="90"/>
      <c r="I18" s="90"/>
      <c r="J18" s="60">
        <f>SUM(J4:J17)/B18</f>
        <v>150.8</v>
      </c>
      <c r="K18" s="91"/>
      <c r="L18" s="60">
        <f>SUM(L4:L17)/B18</f>
        <v>189.4</v>
      </c>
      <c r="M18" s="59">
        <f>COUNTIF(M4:M17,"yes")/5</f>
        <v>1</v>
      </c>
      <c r="N18" s="59">
        <f>COUNTIF(N4:N17,"yes")/B18</f>
        <v>0.4</v>
      </c>
      <c r="O18" s="1"/>
    </row>
    <row r="21" ht="12.75">
      <c r="B21" s="181" t="s">
        <v>178</v>
      </c>
    </row>
    <row r="23" ht="12.75">
      <c r="B23" s="181" t="s">
        <v>179</v>
      </c>
    </row>
  </sheetData>
  <sheetProtection/>
  <mergeCells count="15">
    <mergeCell ref="A14:A15"/>
    <mergeCell ref="M2:M3"/>
    <mergeCell ref="N2:N3"/>
    <mergeCell ref="O2:O3"/>
    <mergeCell ref="G2:G3"/>
    <mergeCell ref="J2:J3"/>
    <mergeCell ref="K2:K3"/>
    <mergeCell ref="A1:N1"/>
    <mergeCell ref="L2:L3"/>
    <mergeCell ref="A8:A9"/>
    <mergeCell ref="A2:A3"/>
    <mergeCell ref="B2:B3"/>
    <mergeCell ref="E2:E3"/>
    <mergeCell ref="C2:C3"/>
    <mergeCell ref="D2:D3"/>
  </mergeCells>
  <printOptions/>
  <pageMargins left="0.17" right="0.19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K4" sqref="K4:K9"/>
    </sheetView>
  </sheetViews>
  <sheetFormatPr defaultColWidth="9.140625" defaultRowHeight="12.75"/>
  <cols>
    <col min="1" max="1" width="6.00390625" style="0" customWidth="1"/>
    <col min="2" max="2" width="9.28125" style="0" customWidth="1"/>
    <col min="3" max="3" width="9.7109375" style="0" customWidth="1"/>
    <col min="4" max="4" width="8.8515625" style="0" customWidth="1"/>
    <col min="5" max="5" width="14.00390625" style="0" customWidth="1"/>
    <col min="6" max="6" width="10.00390625" style="0" customWidth="1"/>
    <col min="7" max="7" width="9.8515625" style="0" customWidth="1"/>
    <col min="8" max="8" width="11.00390625" style="0" customWidth="1"/>
    <col min="9" max="9" width="13.28125" style="0" customWidth="1"/>
    <col min="10" max="10" width="15.8515625" style="0" customWidth="1"/>
    <col min="11" max="11" width="14.28125" style="0" customWidth="1"/>
  </cols>
  <sheetData>
    <row r="1" spans="1:11" ht="20.25" customHeight="1">
      <c r="A1" s="300" t="s">
        <v>78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2" ht="77.25" customHeight="1">
      <c r="A2" s="334" t="s">
        <v>48</v>
      </c>
      <c r="B2" s="281" t="s">
        <v>51</v>
      </c>
      <c r="C2" s="281" t="s">
        <v>97</v>
      </c>
      <c r="D2" s="281" t="s">
        <v>66</v>
      </c>
      <c r="E2" s="281" t="s">
        <v>65</v>
      </c>
      <c r="F2" s="159" t="s">
        <v>109</v>
      </c>
      <c r="G2" s="159" t="s">
        <v>110</v>
      </c>
      <c r="H2" s="159" t="s">
        <v>141</v>
      </c>
      <c r="I2" s="79" t="s">
        <v>106</v>
      </c>
      <c r="J2" s="286" t="s">
        <v>107</v>
      </c>
      <c r="K2" s="336" t="s">
        <v>108</v>
      </c>
      <c r="L2" s="341"/>
    </row>
    <row r="3" spans="1:12" ht="13.5" customHeight="1">
      <c r="A3" s="335"/>
      <c r="B3" s="282"/>
      <c r="C3" s="282"/>
      <c r="D3" s="282"/>
      <c r="E3" s="282"/>
      <c r="F3" s="86"/>
      <c r="G3" s="86"/>
      <c r="H3" s="86"/>
      <c r="I3" s="80"/>
      <c r="J3" s="333"/>
      <c r="K3" s="342"/>
      <c r="L3" s="341"/>
    </row>
    <row r="4" spans="1:11" ht="12.75">
      <c r="A4" s="8">
        <v>1</v>
      </c>
      <c r="B4" s="22"/>
      <c r="C4" s="19"/>
      <c r="D4" s="19"/>
      <c r="E4" s="17"/>
      <c r="F4" s="71"/>
      <c r="G4" s="71"/>
      <c r="H4" s="160"/>
      <c r="I4" s="82"/>
      <c r="J4" s="84"/>
      <c r="K4" s="84"/>
    </row>
    <row r="5" spans="1:11" ht="12.75">
      <c r="A5" s="8">
        <v>2</v>
      </c>
      <c r="B5" s="22"/>
      <c r="C5" s="19"/>
      <c r="D5" s="19"/>
      <c r="E5" s="17"/>
      <c r="F5" s="161"/>
      <c r="G5" s="71"/>
      <c r="H5" s="160"/>
      <c r="I5" s="82"/>
      <c r="J5" s="84"/>
      <c r="K5" s="84"/>
    </row>
    <row r="6" spans="1:11" ht="12.75">
      <c r="A6" s="8">
        <v>3</v>
      </c>
      <c r="B6" s="22"/>
      <c r="C6" s="19"/>
      <c r="D6" s="19"/>
      <c r="E6" s="17"/>
      <c r="F6" s="161"/>
      <c r="G6" s="71"/>
      <c r="H6" s="160"/>
      <c r="I6" s="82"/>
      <c r="J6" s="84"/>
      <c r="K6" s="84"/>
    </row>
    <row r="7" spans="1:11" ht="12.75">
      <c r="A7" s="8">
        <v>4</v>
      </c>
      <c r="B7" s="22"/>
      <c r="C7" s="19"/>
      <c r="D7" s="19"/>
      <c r="E7" s="17"/>
      <c r="F7" s="161"/>
      <c r="G7" s="161"/>
      <c r="H7" s="160"/>
      <c r="I7" s="82"/>
      <c r="J7" s="84"/>
      <c r="K7" s="29"/>
    </row>
    <row r="8" spans="1:11" ht="12.75">
      <c r="A8" s="269">
        <v>5</v>
      </c>
      <c r="B8" s="23"/>
      <c r="C8" s="24"/>
      <c r="D8" s="19"/>
      <c r="E8" s="25"/>
      <c r="F8" s="161"/>
      <c r="G8" s="72"/>
      <c r="H8" s="160"/>
      <c r="I8" s="82"/>
      <c r="J8" s="84"/>
      <c r="K8" s="84"/>
    </row>
    <row r="9" spans="1:11" ht="12.75">
      <c r="A9" s="270"/>
      <c r="B9" s="23"/>
      <c r="C9" s="24"/>
      <c r="D9" s="24"/>
      <c r="E9" s="25"/>
      <c r="F9" s="161"/>
      <c r="G9" s="72"/>
      <c r="H9" s="160"/>
      <c r="I9" s="82"/>
      <c r="J9" s="84"/>
      <c r="K9" s="84"/>
    </row>
    <row r="10" spans="1:11" ht="14.25" customHeight="1">
      <c r="A10" s="8">
        <v>6</v>
      </c>
      <c r="B10" s="7"/>
      <c r="C10" s="25"/>
      <c r="D10" s="19"/>
      <c r="E10" s="25"/>
      <c r="F10" s="72"/>
      <c r="G10" s="71"/>
      <c r="H10" s="160"/>
      <c r="I10" s="82"/>
      <c r="J10" s="84"/>
      <c r="K10" s="84"/>
    </row>
    <row r="11" spans="1:11" ht="14.25" customHeight="1">
      <c r="A11" s="66">
        <v>7</v>
      </c>
      <c r="B11" s="9"/>
      <c r="C11" s="16"/>
      <c r="D11" s="19"/>
      <c r="E11" s="17"/>
      <c r="F11" s="161"/>
      <c r="G11" s="71"/>
      <c r="H11" s="160"/>
      <c r="I11" s="82"/>
      <c r="J11" s="84"/>
      <c r="K11" s="84"/>
    </row>
    <row r="12" spans="1:11" ht="12.75">
      <c r="A12" s="8">
        <v>8</v>
      </c>
      <c r="B12" s="9"/>
      <c r="C12" s="16"/>
      <c r="D12" s="16"/>
      <c r="E12" s="17"/>
      <c r="F12" s="161"/>
      <c r="G12" s="71"/>
      <c r="H12" s="160"/>
      <c r="I12" s="83"/>
      <c r="J12" s="84"/>
      <c r="K12" s="84"/>
    </row>
    <row r="13" spans="1:11" ht="12.75">
      <c r="A13" s="8">
        <v>9</v>
      </c>
      <c r="B13" s="9"/>
      <c r="C13" s="16"/>
      <c r="D13" s="19"/>
      <c r="E13" s="17"/>
      <c r="F13" s="161"/>
      <c r="G13" s="71"/>
      <c r="H13" s="160"/>
      <c r="I13" s="83"/>
      <c r="J13" s="84"/>
      <c r="K13" s="84"/>
    </row>
    <row r="14" spans="1:11" ht="12.75">
      <c r="A14" s="275">
        <v>10</v>
      </c>
      <c r="B14" s="9"/>
      <c r="C14" s="16"/>
      <c r="D14" s="19"/>
      <c r="E14" s="17"/>
      <c r="F14" s="161"/>
      <c r="G14" s="71"/>
      <c r="H14" s="160"/>
      <c r="I14" s="83"/>
      <c r="J14" s="84"/>
      <c r="K14" s="84"/>
    </row>
    <row r="15" spans="1:11" ht="12.75">
      <c r="A15" s="275"/>
      <c r="B15" s="9"/>
      <c r="C15" s="16"/>
      <c r="D15" s="16"/>
      <c r="E15" s="17"/>
      <c r="F15" s="161"/>
      <c r="G15" s="71"/>
      <c r="H15" s="160"/>
      <c r="I15" s="83"/>
      <c r="J15" s="84"/>
      <c r="K15" s="84"/>
    </row>
    <row r="16" spans="1:11" ht="12.75">
      <c r="A16" s="66">
        <v>11</v>
      </c>
      <c r="B16" s="9"/>
      <c r="C16" s="16"/>
      <c r="D16" s="19"/>
      <c r="E16" s="17"/>
      <c r="F16" s="161"/>
      <c r="G16" s="71"/>
      <c r="H16" s="160"/>
      <c r="I16" s="83"/>
      <c r="J16" s="84"/>
      <c r="K16" s="84"/>
    </row>
    <row r="17" spans="1:11" ht="12.75">
      <c r="A17" s="8">
        <v>12</v>
      </c>
      <c r="B17" s="9"/>
      <c r="C17" s="16"/>
      <c r="D17" s="19"/>
      <c r="E17" s="17"/>
      <c r="F17" s="161"/>
      <c r="G17" s="71"/>
      <c r="H17" s="160"/>
      <c r="I17" s="83"/>
      <c r="J17" s="84"/>
      <c r="K17" s="84"/>
    </row>
    <row r="18" spans="1:11" ht="12.75">
      <c r="A18" s="75" t="s">
        <v>83</v>
      </c>
      <c r="B18" s="75">
        <f>COUNTA(B4:B17)</f>
        <v>0</v>
      </c>
      <c r="C18" s="75"/>
      <c r="D18" s="75"/>
      <c r="E18" s="75"/>
      <c r="F18" s="1"/>
      <c r="G18" s="75"/>
      <c r="H18" s="75"/>
      <c r="I18" s="81">
        <f>COUNTIF(I4:I17,"Yes")/10</f>
        <v>0</v>
      </c>
      <c r="J18" s="81">
        <f>COUNTIF(J4:J17,"Yes")/10</f>
        <v>0</v>
      </c>
      <c r="K18" s="81">
        <f>COUNTIF(K4:K17,"Yes")/8</f>
        <v>0</v>
      </c>
    </row>
    <row r="19" ht="12.75">
      <c r="C19" t="s">
        <v>180</v>
      </c>
    </row>
    <row r="20" ht="12.75">
      <c r="C20" t="s">
        <v>181</v>
      </c>
    </row>
  </sheetData>
  <sheetProtection/>
  <mergeCells count="11">
    <mergeCell ref="E2:E3"/>
    <mergeCell ref="L2:L3"/>
    <mergeCell ref="K2:K3"/>
    <mergeCell ref="C2:C3"/>
    <mergeCell ref="D2:D3"/>
    <mergeCell ref="A14:A15"/>
    <mergeCell ref="A1:K1"/>
    <mergeCell ref="A8:A9"/>
    <mergeCell ref="A2:A3"/>
    <mergeCell ref="J2:J3"/>
    <mergeCell ref="B2:B3"/>
  </mergeCells>
  <conditionalFormatting sqref="I4:I17 K4:K17">
    <cfRule type="cellIs" priority="1" dxfId="0" operator="equal" stopIfTrue="1">
      <formula>"yes"</formula>
    </cfRule>
  </conditionalFormatting>
  <printOptions/>
  <pageMargins left="0.61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6.00390625" style="0" customWidth="1"/>
    <col min="2" max="2" width="10.00390625" style="0" customWidth="1"/>
    <col min="3" max="3" width="11.00390625" style="0" customWidth="1"/>
    <col min="4" max="4" width="10.140625" style="0" customWidth="1"/>
    <col min="5" max="5" width="11.57421875" style="0" customWidth="1"/>
    <col min="6" max="6" width="7.140625" style="0" customWidth="1"/>
    <col min="7" max="7" width="4.57421875" style="0" customWidth="1"/>
    <col min="8" max="8" width="4.140625" style="0" customWidth="1"/>
    <col min="9" max="9" width="5.00390625" style="0" customWidth="1"/>
    <col min="10" max="10" width="10.140625" style="0" customWidth="1"/>
    <col min="11" max="11" width="15.28125" style="0" customWidth="1"/>
    <col min="12" max="12" width="17.00390625" style="0" customWidth="1"/>
  </cols>
  <sheetData>
    <row r="1" spans="1:12" ht="20.25" customHeight="1">
      <c r="A1" s="315" t="s">
        <v>79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3" ht="54" customHeight="1">
      <c r="A2" s="334" t="s">
        <v>48</v>
      </c>
      <c r="B2" s="281" t="s">
        <v>51</v>
      </c>
      <c r="C2" s="281" t="s">
        <v>97</v>
      </c>
      <c r="D2" s="281" t="s">
        <v>66</v>
      </c>
      <c r="E2" s="281" t="s">
        <v>65</v>
      </c>
      <c r="F2" s="343" t="s">
        <v>111</v>
      </c>
      <c r="G2" s="344"/>
      <c r="H2" s="344"/>
      <c r="I2" s="344"/>
      <c r="J2" s="345"/>
      <c r="K2" s="286" t="s">
        <v>112</v>
      </c>
      <c r="L2" s="336" t="s">
        <v>113</v>
      </c>
      <c r="M2" s="341"/>
    </row>
    <row r="3" spans="1:13" ht="9" customHeight="1" hidden="1">
      <c r="A3" s="335"/>
      <c r="B3" s="282"/>
      <c r="C3" s="282"/>
      <c r="D3" s="282"/>
      <c r="E3" s="282"/>
      <c r="F3" s="346"/>
      <c r="G3" s="347"/>
      <c r="H3" s="347"/>
      <c r="I3" s="347"/>
      <c r="J3" s="348"/>
      <c r="K3" s="333"/>
      <c r="L3" s="342"/>
      <c r="M3" s="341"/>
    </row>
    <row r="4" spans="1:13" ht="34.5" customHeight="1">
      <c r="A4" s="121"/>
      <c r="B4" s="119"/>
      <c r="C4" s="119"/>
      <c r="D4" s="119"/>
      <c r="E4" s="119"/>
      <c r="F4" s="77" t="s">
        <v>142</v>
      </c>
      <c r="G4" s="77" t="s">
        <v>144</v>
      </c>
      <c r="H4" s="77" t="s">
        <v>143</v>
      </c>
      <c r="I4" s="77" t="s">
        <v>145</v>
      </c>
      <c r="J4" s="162" t="s">
        <v>146</v>
      </c>
      <c r="K4" s="120"/>
      <c r="L4" s="11"/>
      <c r="M4" s="122"/>
    </row>
    <row r="5" spans="1:12" ht="12.75">
      <c r="A5" s="8">
        <v>1</v>
      </c>
      <c r="B5" s="22"/>
      <c r="C5" s="19"/>
      <c r="D5" s="19"/>
      <c r="E5" s="17"/>
      <c r="F5" s="85"/>
      <c r="G5" s="85"/>
      <c r="H5" s="85"/>
      <c r="I5" s="85"/>
      <c r="J5" s="85"/>
      <c r="K5" s="84"/>
      <c r="L5" s="29"/>
    </row>
    <row r="6" spans="1:12" ht="12.75">
      <c r="A6" s="8">
        <v>2</v>
      </c>
      <c r="B6" s="22"/>
      <c r="C6" s="19"/>
      <c r="D6" s="19"/>
      <c r="E6" s="17"/>
      <c r="F6" s="85"/>
      <c r="G6" s="85"/>
      <c r="H6" s="85"/>
      <c r="I6" s="85"/>
      <c r="J6" s="85"/>
      <c r="K6" s="85"/>
      <c r="L6" s="29"/>
    </row>
    <row r="7" spans="1:12" ht="12.75">
      <c r="A7" s="8">
        <v>3</v>
      </c>
      <c r="B7" s="22"/>
      <c r="C7" s="19"/>
      <c r="D7" s="19"/>
      <c r="E7" s="17"/>
      <c r="F7" s="85"/>
      <c r="G7" s="85"/>
      <c r="H7" s="85"/>
      <c r="I7" s="85"/>
      <c r="J7" s="85"/>
      <c r="K7" s="85"/>
      <c r="L7" s="29"/>
    </row>
    <row r="8" spans="1:12" ht="12.75">
      <c r="A8" s="8">
        <v>4</v>
      </c>
      <c r="B8" s="22"/>
      <c r="C8" s="19"/>
      <c r="D8" s="19"/>
      <c r="E8" s="17"/>
      <c r="F8" s="85"/>
      <c r="G8" s="85"/>
      <c r="H8" s="85"/>
      <c r="I8" s="85"/>
      <c r="J8" s="85"/>
      <c r="K8" s="85"/>
      <c r="L8" s="29"/>
    </row>
    <row r="9" spans="1:12" ht="12.75">
      <c r="A9" s="269">
        <v>5</v>
      </c>
      <c r="B9" s="23"/>
      <c r="C9" s="24"/>
      <c r="D9" s="19"/>
      <c r="E9" s="25"/>
      <c r="F9" s="85"/>
      <c r="G9" s="85"/>
      <c r="H9" s="85"/>
      <c r="I9" s="85"/>
      <c r="J9" s="85"/>
      <c r="K9" s="85"/>
      <c r="L9" s="29"/>
    </row>
    <row r="10" spans="1:12" ht="12.75">
      <c r="A10" s="270"/>
      <c r="B10" s="23"/>
      <c r="C10" s="24"/>
      <c r="D10" s="24"/>
      <c r="E10" s="25"/>
      <c r="F10" s="85"/>
      <c r="G10" s="85"/>
      <c r="H10" s="85"/>
      <c r="I10" s="85"/>
      <c r="J10" s="85"/>
      <c r="K10" s="84"/>
      <c r="L10" s="29"/>
    </row>
    <row r="11" spans="1:12" ht="14.25" customHeight="1">
      <c r="A11" s="8">
        <v>6</v>
      </c>
      <c r="B11" s="7"/>
      <c r="C11" s="25"/>
      <c r="D11" s="19"/>
      <c r="E11" s="25"/>
      <c r="F11" s="85"/>
      <c r="G11" s="85"/>
      <c r="H11" s="85"/>
      <c r="I11" s="85"/>
      <c r="J11" s="85"/>
      <c r="K11" s="85"/>
      <c r="L11" s="29"/>
    </row>
    <row r="12" spans="1:12" ht="14.25" customHeight="1">
      <c r="A12" s="66">
        <v>7</v>
      </c>
      <c r="B12" s="9"/>
      <c r="C12" s="16"/>
      <c r="D12" s="19"/>
      <c r="E12" s="17"/>
      <c r="F12" s="85"/>
      <c r="G12" s="85"/>
      <c r="H12" s="85"/>
      <c r="I12" s="85"/>
      <c r="J12" s="85"/>
      <c r="K12" s="85"/>
      <c r="L12" s="29"/>
    </row>
    <row r="13" spans="1:12" ht="12.75">
      <c r="A13" s="8">
        <v>8</v>
      </c>
      <c r="B13" s="9"/>
      <c r="C13" s="16"/>
      <c r="D13" s="16"/>
      <c r="E13" s="17"/>
      <c r="F13" s="144"/>
      <c r="G13" s="144"/>
      <c r="H13" s="85"/>
      <c r="I13" s="85"/>
      <c r="J13" s="85"/>
      <c r="K13" s="55"/>
      <c r="L13" s="29"/>
    </row>
    <row r="14" spans="1:12" ht="12.75">
      <c r="A14" s="8">
        <v>9</v>
      </c>
      <c r="B14" s="9"/>
      <c r="C14" s="16"/>
      <c r="D14" s="19"/>
      <c r="E14" s="17"/>
      <c r="F14" s="144"/>
      <c r="G14" s="85"/>
      <c r="H14" s="85"/>
      <c r="I14" s="85"/>
      <c r="J14" s="85"/>
      <c r="K14" s="55"/>
      <c r="L14" s="29"/>
    </row>
    <row r="15" spans="1:12" ht="12.75">
      <c r="A15" s="275">
        <v>10</v>
      </c>
      <c r="B15" s="9"/>
      <c r="C15" s="16"/>
      <c r="D15" s="19"/>
      <c r="E15" s="17"/>
      <c r="F15" s="144"/>
      <c r="G15" s="144"/>
      <c r="H15" s="85"/>
      <c r="I15" s="85"/>
      <c r="J15" s="85"/>
      <c r="K15" s="55"/>
      <c r="L15" s="29"/>
    </row>
    <row r="16" spans="1:12" ht="12.75">
      <c r="A16" s="275"/>
      <c r="B16" s="9"/>
      <c r="C16" s="16"/>
      <c r="D16" s="16"/>
      <c r="E16" s="17"/>
      <c r="F16" s="144"/>
      <c r="G16" s="144"/>
      <c r="H16" s="85"/>
      <c r="I16" s="85"/>
      <c r="J16" s="85"/>
      <c r="K16" s="55"/>
      <c r="L16" s="29"/>
    </row>
    <row r="17" spans="1:12" ht="12.75">
      <c r="A17" s="66">
        <v>11</v>
      </c>
      <c r="B17" s="9"/>
      <c r="C17" s="16"/>
      <c r="D17" s="19"/>
      <c r="E17" s="17"/>
      <c r="F17" s="144"/>
      <c r="G17" s="85"/>
      <c r="H17" s="85"/>
      <c r="I17" s="85"/>
      <c r="J17" s="85"/>
      <c r="K17" s="85"/>
      <c r="L17" s="29"/>
    </row>
    <row r="18" spans="1:12" ht="12.75">
      <c r="A18" s="8">
        <v>12</v>
      </c>
      <c r="B18" s="9"/>
      <c r="C18" s="16"/>
      <c r="D18" s="19"/>
      <c r="E18" s="17"/>
      <c r="F18" s="144"/>
      <c r="G18" s="85"/>
      <c r="H18" s="85"/>
      <c r="I18" s="85"/>
      <c r="J18" s="85"/>
      <c r="K18" s="55"/>
      <c r="L18" s="29"/>
    </row>
    <row r="19" spans="1:12" ht="12.75">
      <c r="A19" s="75" t="s">
        <v>83</v>
      </c>
      <c r="B19" s="75">
        <f>COUNTA(B5:B18)</f>
        <v>0</v>
      </c>
      <c r="C19" s="75"/>
      <c r="D19" s="75"/>
      <c r="E19" s="75"/>
      <c r="F19" s="144">
        <f>SUM(F5:F18)/8</f>
        <v>0</v>
      </c>
      <c r="G19" s="144">
        <f>SUM(G5:G18)/4</f>
        <v>0</v>
      </c>
      <c r="H19" s="78" t="s">
        <v>98</v>
      </c>
      <c r="I19" s="78" t="s">
        <v>98</v>
      </c>
      <c r="J19" s="60">
        <f>SUM(F19:I19)/4</f>
        <v>0</v>
      </c>
      <c r="K19" s="59">
        <f>SUM(K5:K18)/12</f>
        <v>0</v>
      </c>
      <c r="L19" s="59" t="e">
        <f>SUM(L5:L18)/(B19*4)</f>
        <v>#DIV/0!</v>
      </c>
    </row>
    <row r="22" ht="12.75">
      <c r="B22" s="181" t="s">
        <v>182</v>
      </c>
    </row>
    <row r="23" ht="12.75">
      <c r="B23" t="s">
        <v>183</v>
      </c>
    </row>
  </sheetData>
  <sheetProtection/>
  <mergeCells count="12">
    <mergeCell ref="A15:A16"/>
    <mergeCell ref="M2:M3"/>
    <mergeCell ref="L2:L3"/>
    <mergeCell ref="B2:B3"/>
    <mergeCell ref="E2:E3"/>
    <mergeCell ref="F2:J3"/>
    <mergeCell ref="A1:L1"/>
    <mergeCell ref="A9:A10"/>
    <mergeCell ref="A2:A3"/>
    <mergeCell ref="K2:K3"/>
    <mergeCell ref="C2:C3"/>
    <mergeCell ref="D2:D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RDP-26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Solaman</dc:creator>
  <cp:keywords/>
  <dc:description/>
  <cp:lastModifiedBy>BDOTrain 10</cp:lastModifiedBy>
  <cp:lastPrinted>2009-04-26T11:11:21Z</cp:lastPrinted>
  <dcterms:created xsi:type="dcterms:W3CDTF">2006-09-10T04:45:05Z</dcterms:created>
  <dcterms:modified xsi:type="dcterms:W3CDTF">2010-02-03T07:47:56Z</dcterms:modified>
  <cp:category/>
  <cp:version/>
  <cp:contentType/>
  <cp:contentStatus/>
</cp:coreProperties>
</file>